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3335" windowHeight="6480" firstSheet="1" activeTab="1"/>
  </bookViews>
  <sheets>
    <sheet name="НП по ЕСХН по индексу цен" sheetId="11" r:id="rId1"/>
    <sheet name="2020" sheetId="8" r:id="rId2"/>
    <sheet name="НП" sheetId="7" state="hidden" r:id="rId3"/>
    <sheet name="НП по земельному нал" sheetId="6" state="hidden" r:id="rId4"/>
    <sheet name="НП по ЕСХН по валов продукту" sheetId="5" state="hidden" r:id="rId5"/>
    <sheet name="НП по НДФЛ" sheetId="4" state="hidden" r:id="rId6"/>
  </sheets>
  <calcPr calcId="145621"/>
</workbook>
</file>

<file path=xl/calcChain.xml><?xml version="1.0" encoding="utf-8"?>
<calcChain xmlns="http://schemas.openxmlformats.org/spreadsheetml/2006/main">
  <c r="I6" i="7" l="1"/>
  <c r="I10" i="7"/>
  <c r="I14" i="7"/>
  <c r="I5" i="7"/>
  <c r="K16" i="8" l="1"/>
  <c r="G16" i="6" l="1"/>
  <c r="I15" i="5"/>
  <c r="D15" i="7" l="1"/>
  <c r="C15" i="7"/>
  <c r="B15" i="7"/>
  <c r="G15" i="8" l="1"/>
  <c r="D15" i="8" l="1"/>
  <c r="C15" i="8"/>
  <c r="B15" i="8"/>
  <c r="B16" i="4"/>
  <c r="N16" i="4"/>
  <c r="M16" i="4"/>
  <c r="C16" i="6" l="1"/>
  <c r="B15" i="5" l="1"/>
  <c r="F6" i="8" l="1"/>
  <c r="H6" i="8" s="1"/>
  <c r="F7" i="8"/>
  <c r="H7" i="8" s="1"/>
  <c r="F8" i="8"/>
  <c r="H8" i="8" s="1"/>
  <c r="F9" i="8"/>
  <c r="H9" i="8" s="1"/>
  <c r="F10" i="8"/>
  <c r="F11" i="8"/>
  <c r="H11" i="8" s="1"/>
  <c r="F12" i="8"/>
  <c r="H12" i="8" s="1"/>
  <c r="F13" i="8"/>
  <c r="F14" i="8"/>
  <c r="F16" i="8"/>
  <c r="J11" i="8" l="1"/>
  <c r="J12" i="8"/>
  <c r="J9" i="8"/>
  <c r="J8" i="8"/>
  <c r="J7" i="8"/>
  <c r="J6" i="8"/>
  <c r="F6" i="7"/>
  <c r="F7" i="7"/>
  <c r="I7" i="7" s="1"/>
  <c r="F8" i="7"/>
  <c r="I8" i="7" s="1"/>
  <c r="F9" i="7"/>
  <c r="I9" i="7" s="1"/>
  <c r="F10" i="7"/>
  <c r="G10" i="4"/>
  <c r="G11" i="4"/>
  <c r="G12" i="4"/>
  <c r="G14" i="4"/>
  <c r="G7" i="4"/>
  <c r="D22" i="11" l="1"/>
  <c r="D21" i="11"/>
  <c r="D20" i="11"/>
  <c r="D19" i="11"/>
  <c r="D18" i="11"/>
  <c r="D17" i="11"/>
  <c r="C23" i="11"/>
  <c r="B23" i="11"/>
  <c r="D23" i="11" s="1"/>
  <c r="E5" i="11"/>
  <c r="G5" i="11" s="1"/>
  <c r="B11" i="11"/>
  <c r="E10" i="11"/>
  <c r="G10" i="11" s="1"/>
  <c r="I10" i="11" s="1"/>
  <c r="E9" i="11"/>
  <c r="G9" i="11" s="1"/>
  <c r="I9" i="11" s="1"/>
  <c r="E8" i="11"/>
  <c r="G8" i="11" s="1"/>
  <c r="I8" i="11" s="1"/>
  <c r="E7" i="11"/>
  <c r="G7" i="11" s="1"/>
  <c r="I7" i="11" s="1"/>
  <c r="E6" i="11"/>
  <c r="G6" i="11" s="1"/>
  <c r="I6" i="11" s="1"/>
  <c r="E11" i="11" l="1"/>
  <c r="H14" i="8"/>
  <c r="H13" i="8"/>
  <c r="H10" i="8"/>
  <c r="F5" i="8"/>
  <c r="H5" i="8" s="1"/>
  <c r="F14" i="7"/>
  <c r="F13" i="7"/>
  <c r="I13" i="7" s="1"/>
  <c r="F12" i="7"/>
  <c r="I12" i="7" s="1"/>
  <c r="F11" i="7"/>
  <c r="I11" i="7" s="1"/>
  <c r="F5" i="7"/>
  <c r="E16" i="4"/>
  <c r="G13" i="4"/>
  <c r="G9" i="4"/>
  <c r="G8" i="4"/>
  <c r="G6" i="4"/>
  <c r="J14" i="8" l="1"/>
  <c r="J13" i="8"/>
  <c r="J10" i="8"/>
  <c r="J5" i="8"/>
  <c r="F15" i="8"/>
  <c r="H15" i="8" s="1"/>
  <c r="G15" i="4"/>
  <c r="E15" i="5"/>
  <c r="I5" i="11"/>
  <c r="I11" i="11" s="1"/>
  <c r="G11" i="11"/>
  <c r="F15" i="7"/>
  <c r="I15" i="7" s="1"/>
  <c r="F16" i="4"/>
  <c r="G16" i="4" s="1"/>
  <c r="K5" i="8" l="1"/>
  <c r="K13" i="8"/>
  <c r="K6" i="8"/>
  <c r="K12" i="8"/>
  <c r="K9" i="8"/>
  <c r="K8" i="8"/>
  <c r="K7" i="8"/>
  <c r="K11" i="8"/>
  <c r="K10" i="8"/>
  <c r="K14" i="8"/>
  <c r="J16" i="4"/>
  <c r="G15" i="5"/>
</calcChain>
</file>

<file path=xl/sharedStrings.xml><?xml version="1.0" encoding="utf-8"?>
<sst xmlns="http://schemas.openxmlformats.org/spreadsheetml/2006/main" count="157" uniqueCount="93">
  <si>
    <t>МО</t>
  </si>
  <si>
    <t>НП ндi =ОСДi *Кфот1*Кфот2*(100-КОСД)*С*Нпдi</t>
  </si>
  <si>
    <t>Екатерининский сс</t>
  </si>
  <si>
    <t>С-Покровский сс</t>
  </si>
  <si>
    <t>Юрловский сс</t>
  </si>
  <si>
    <t>Ярославский сс</t>
  </si>
  <si>
    <t>Итого:</t>
  </si>
  <si>
    <t>ОСДi общая сумма дохода по ставке 13%за последний отчетный период</t>
  </si>
  <si>
    <t>Налоговая база по с тавке 13% за последний отчетный период</t>
  </si>
  <si>
    <t>(100-КОСД)</t>
  </si>
  <si>
    <t>КОСД (процент вычетов и льгот, предоставляемых при исчислении налога на доходы ФЛ)</t>
  </si>
  <si>
    <t>С (ставка налога13%)</t>
  </si>
  <si>
    <t>Норматив отчисления в бюджет поселения</t>
  </si>
  <si>
    <t>10=2*3*4*7%*8%*9%</t>
  </si>
  <si>
    <t>13=2*3*11*4*7%*8%*9%</t>
  </si>
  <si>
    <t>10=2*3*11*12*4*7%*8%*9%</t>
  </si>
  <si>
    <t>Озерскийсс</t>
  </si>
  <si>
    <t>Дмитриевский сс</t>
  </si>
  <si>
    <t>Итого</t>
  </si>
  <si>
    <t>SUМесхнi сумма начисленного единого сельскохозяйственного налога по поселению в последнем отчетном году</t>
  </si>
  <si>
    <t>К1</t>
  </si>
  <si>
    <t>К2</t>
  </si>
  <si>
    <t>5=2*3*4</t>
  </si>
  <si>
    <t>НП есхн 2015г</t>
  </si>
  <si>
    <t>НП есхн 2016г</t>
  </si>
  <si>
    <t>НП есхн 2017г</t>
  </si>
  <si>
    <t>К3</t>
  </si>
  <si>
    <t>К4</t>
  </si>
  <si>
    <t>НП есхнi=SUМесхнi*К1*к2                тыс. руб.</t>
  </si>
  <si>
    <t>7=2*3*4*6</t>
  </si>
  <si>
    <t>9=2*3*4*6*8</t>
  </si>
  <si>
    <t>ДПкс- дополнительные поступления от кадастровой оценки</t>
  </si>
  <si>
    <r>
      <t xml:space="preserve">Нпзнi=(Ознi+/-ДПкс+/-SUMдв)*Нзм                                                  тыс. руб. </t>
    </r>
    <r>
      <rPr>
        <b/>
        <sz val="14"/>
        <color theme="1"/>
        <rFont val="Times New Roman"/>
        <family val="1"/>
        <charset val="204"/>
      </rPr>
      <t xml:space="preserve">  2015г.</t>
    </r>
  </si>
  <si>
    <t>НДФЛ</t>
  </si>
  <si>
    <t>ЕСХН</t>
  </si>
  <si>
    <t>ЗН</t>
  </si>
  <si>
    <t>НИФЛ</t>
  </si>
  <si>
    <t>НП</t>
  </si>
  <si>
    <t>Численность населения</t>
  </si>
  <si>
    <t>Дотация на выравнивание бюджетной обеспеченности поселения из регионального фонда</t>
  </si>
  <si>
    <t>Налоговый потенциал</t>
  </si>
  <si>
    <t>Дотация на выравнивание бюджетной обеспеченности из Регионального ФФПП</t>
  </si>
  <si>
    <t>Налоговый потенциал с учетом дотации на выравнивание бюдж. обеспеченности из Регионального ФФПП</t>
  </si>
  <si>
    <t>Уровень расчетной бюджетной обеспеченности до распределения средств районного ФФПП</t>
  </si>
  <si>
    <t>Объем средств, недостающих для достижения поселением уровня бюджетной обеспеченности</t>
  </si>
  <si>
    <t>Земельный налог</t>
  </si>
  <si>
    <t>Налог на имущество физических лиц</t>
  </si>
  <si>
    <t>ВСЕГО</t>
  </si>
  <si>
    <t>6=1+2+3+4+5</t>
  </si>
  <si>
    <t>8=6+7</t>
  </si>
  <si>
    <t>10=(8i/9i) / (8/9)</t>
  </si>
  <si>
    <t>11=9*8*(1-10)</t>
  </si>
  <si>
    <t>ИТОГО</t>
  </si>
  <si>
    <t>(К1) Расчет коэффициента характеризующего динамику макроэкономических показателя текущего года</t>
  </si>
  <si>
    <t>К1 (Расчет коэффициента характеризующего динамику макроэкономических показателя текущего года)</t>
  </si>
  <si>
    <t>Фактическое поступление сум по ЕСХН на 01.08.2013</t>
  </si>
  <si>
    <t>Фактическое поступление сум по ЕСХН на 01.08.201</t>
  </si>
  <si>
    <t>4=3/2</t>
  </si>
  <si>
    <t>Справочно:</t>
  </si>
  <si>
    <t>* - "Основные показатели, представляемые для разработки прогноза СЭР РФ на 2015г и на период до 2017г"</t>
  </si>
  <si>
    <t>К2 ( коэф. характеризующий рост потребительских цен)*</t>
  </si>
  <si>
    <t>К3  ( коэф. характеризующий рост потребительских цен)*</t>
  </si>
  <si>
    <t>К4  ( коэф. характеризующий рост потребительских цен)*</t>
  </si>
  <si>
    <t>6=2+3-4*5</t>
  </si>
  <si>
    <t>Всего</t>
  </si>
  <si>
    <t>Абакумовский</t>
  </si>
  <si>
    <t>Александровский</t>
  </si>
  <si>
    <t>Безукладовский</t>
  </si>
  <si>
    <t>Гладышевский</t>
  </si>
  <si>
    <t>Даниловский</t>
  </si>
  <si>
    <t>Полетаевский</t>
  </si>
  <si>
    <t>Тр.росляйский</t>
  </si>
  <si>
    <t>Сергиевский</t>
  </si>
  <si>
    <t>Чичеринский</t>
  </si>
  <si>
    <t>Поселковая администрация</t>
  </si>
  <si>
    <t>SUMдв-выпадающие, поступающие   поступления в случае переоформления собстваенности, возврата из бюджета, изм законодательства</t>
  </si>
  <si>
    <t>Поселковая админ.</t>
  </si>
  <si>
    <t>Поселковая адм-ция</t>
  </si>
  <si>
    <t>9а</t>
  </si>
  <si>
    <t xml:space="preserve">Распределение межбюджетных трансфертов на 2020 год </t>
  </si>
  <si>
    <t>Ожидаемая оценкапоступлений в текущем году (2020)</t>
  </si>
  <si>
    <t>2020,тыс. руб.</t>
  </si>
  <si>
    <t>НП есхн 2020г</t>
  </si>
  <si>
    <t>НП есхн 2021г</t>
  </si>
  <si>
    <t>НП есхн 2022г</t>
  </si>
  <si>
    <t>НП в 2020г.</t>
  </si>
  <si>
    <t>НП ндi 2020г ( налоговый потенциал)</t>
  </si>
  <si>
    <t>НП ндi 2021г ( налоговый потенциал)</t>
  </si>
  <si>
    <t>НП ндi 2022г ( налоговый потенциал)</t>
  </si>
  <si>
    <t>Кфот1( 2017гк 2016г)</t>
  </si>
  <si>
    <t>Кфот2 (2018гк 2017)</t>
  </si>
  <si>
    <t>Кфот3 (2018гк 2017)</t>
  </si>
  <si>
    <t>Кфот4 (2019гк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</si>
</sst>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  <charset val="204"/>
    </font>
    <font>
      <sz val="10"/>
      <color rgb="FFFF0000"/>
      <name val="Times New Roman"/>
      <family val="1"/>
    </font>
    <font>
      <sz val="10"/>
      <color theme="1"/>
      <name val="Arial Cyr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4" fillId="0" borderId="0" xfId="0" applyFont="1"/>
    <xf numFmtId="0" fontId="5" fillId="0" borderId="0" xfId="0" applyFont="1"/>
    <xf numFmtId="2" fontId="1" fillId="0" borderId="0" xfId="0" applyNumberFormat="1" applyFont="1"/>
    <xf numFmtId="2" fontId="3" fillId="0" borderId="1" xfId="0" applyNumberFormat="1" applyFont="1" applyFill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4" fontId="1" fillId="0" borderId="1" xfId="0" applyNumberFormat="1" applyFont="1" applyBorder="1"/>
    <xf numFmtId="2" fontId="1" fillId="0" borderId="1" xfId="0" applyNumberFormat="1" applyFont="1" applyBorder="1" applyAlignment="1">
      <alignment wrapText="1"/>
    </xf>
    <xf numFmtId="165" fontId="1" fillId="0" borderId="0" xfId="0" applyNumberFormat="1" applyFont="1"/>
    <xf numFmtId="165" fontId="2" fillId="2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3" fillId="0" borderId="0" xfId="0" applyFont="1"/>
    <xf numFmtId="165" fontId="1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1" fillId="0" borderId="0" xfId="0" applyNumberFormat="1" applyFont="1" applyAlignment="1">
      <alignment wrapText="1"/>
    </xf>
    <xf numFmtId="2" fontId="8" fillId="0" borderId="1" xfId="0" applyNumberFormat="1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2" fontId="4" fillId="0" borderId="0" xfId="0" applyNumberFormat="1" applyFont="1"/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wrapText="1"/>
    </xf>
    <xf numFmtId="0" fontId="9" fillId="0" borderId="0" xfId="0" applyFont="1"/>
    <xf numFmtId="2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Fill="1" applyBorder="1"/>
    <xf numFmtId="2" fontId="0" fillId="0" borderId="0" xfId="0" applyNumberFormat="1" applyAlignment="1">
      <alignment wrapText="1"/>
    </xf>
    <xf numFmtId="2" fontId="0" fillId="0" borderId="0" xfId="0" applyNumberFormat="1"/>
    <xf numFmtId="2" fontId="1" fillId="0" borderId="1" xfId="0" applyNumberFormat="1" applyFont="1" applyBorder="1"/>
    <xf numFmtId="4" fontId="9" fillId="0" borderId="1" xfId="0" applyNumberFormat="1" applyFont="1" applyFill="1" applyBorder="1"/>
    <xf numFmtId="0" fontId="11" fillId="0" borderId="0" xfId="0" applyFont="1" applyAlignment="1">
      <alignment wrapText="1"/>
    </xf>
    <xf numFmtId="1" fontId="4" fillId="0" borderId="1" xfId="0" applyNumberFormat="1" applyFont="1" applyBorder="1" applyAlignment="1">
      <alignment wrapText="1"/>
    </xf>
    <xf numFmtId="1" fontId="4" fillId="0" borderId="1" xfId="0" applyNumberFormat="1" applyFont="1" applyBorder="1"/>
    <xf numFmtId="1" fontId="4" fillId="0" borderId="0" xfId="0" applyNumberFormat="1" applyFont="1"/>
    <xf numFmtId="1" fontId="9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2" fontId="16" fillId="0" borderId="1" xfId="0" applyNumberFormat="1" applyFont="1" applyFill="1" applyBorder="1" applyAlignment="1">
      <alignment wrapText="1"/>
    </xf>
    <xf numFmtId="2" fontId="0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166" fontId="16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6" fillId="0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166" fontId="6" fillId="0" borderId="1" xfId="0" applyNumberFormat="1" applyFont="1" applyFill="1" applyBorder="1" applyAlignment="1">
      <alignment horizontal="center" wrapText="1"/>
    </xf>
    <xf numFmtId="2" fontId="18" fillId="0" borderId="1" xfId="0" applyNumberFormat="1" applyFont="1" applyBorder="1" applyAlignment="1">
      <alignment horizontal="center"/>
    </xf>
    <xf numFmtId="165" fontId="19" fillId="0" borderId="1" xfId="0" applyNumberFormat="1" applyFont="1" applyBorder="1" applyAlignment="1">
      <alignment wrapText="1"/>
    </xf>
    <xf numFmtId="2" fontId="20" fillId="0" borderId="1" xfId="0" applyNumberFormat="1" applyFont="1" applyBorder="1" applyAlignment="1">
      <alignment wrapText="1"/>
    </xf>
    <xf numFmtId="166" fontId="16" fillId="0" borderId="1" xfId="0" applyNumberFormat="1" applyFont="1" applyFill="1" applyBorder="1" applyAlignment="1">
      <alignment wrapText="1"/>
    </xf>
    <xf numFmtId="165" fontId="17" fillId="0" borderId="1" xfId="0" applyNumberFormat="1" applyFont="1" applyBorder="1" applyAlignment="1">
      <alignment wrapText="1"/>
    </xf>
    <xf numFmtId="4" fontId="7" fillId="0" borderId="1" xfId="0" applyNumberFormat="1" applyFont="1" applyBorder="1"/>
    <xf numFmtId="2" fontId="7" fillId="0" borderId="1" xfId="0" applyNumberFormat="1" applyFont="1" applyBorder="1"/>
    <xf numFmtId="9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5" fontId="1" fillId="0" borderId="1" xfId="0" applyNumberFormat="1" applyFont="1" applyBorder="1"/>
    <xf numFmtId="166" fontId="2" fillId="0" borderId="1" xfId="0" applyNumberFormat="1" applyFont="1" applyFill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applyAlignment="1"/>
    <xf numFmtId="0" fontId="12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0" applyFont="1" applyBorder="1" applyAlignment="1"/>
    <xf numFmtId="2" fontId="1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I5" sqref="I5:I10"/>
    </sheetView>
  </sheetViews>
  <sheetFormatPr defaultRowHeight="15" x14ac:dyDescent="0.25"/>
  <cols>
    <col min="1" max="1" width="17.85546875" style="1" customWidth="1"/>
    <col min="2" max="2" width="12.85546875" style="1" customWidth="1"/>
    <col min="3" max="3" width="11.85546875" style="1" customWidth="1"/>
    <col min="4" max="4" width="8.5703125" style="1" customWidth="1"/>
    <col min="5" max="5" width="12.7109375" style="11" customWidth="1"/>
    <col min="6" max="6" width="7.85546875" style="1" customWidth="1"/>
    <col min="7" max="7" width="11.5703125" style="11" customWidth="1"/>
    <col min="8" max="8" width="7.85546875" style="1" customWidth="1"/>
    <col min="9" max="9" width="11.5703125" style="11" customWidth="1"/>
    <col min="10" max="16384" width="9.140625" style="1"/>
  </cols>
  <sheetData>
    <row r="1" spans="1:9" x14ac:dyDescent="0.25">
      <c r="A1" s="3"/>
      <c r="B1" s="3"/>
      <c r="C1" s="3"/>
      <c r="D1" s="3"/>
      <c r="E1" s="23"/>
      <c r="F1" s="3"/>
      <c r="G1" s="23"/>
      <c r="H1" s="3"/>
      <c r="I1" s="23"/>
    </row>
    <row r="2" spans="1:9" x14ac:dyDescent="0.25">
      <c r="A2" s="3"/>
      <c r="B2" s="74" t="s">
        <v>28</v>
      </c>
      <c r="C2" s="74"/>
      <c r="D2" s="74"/>
      <c r="E2" s="74"/>
      <c r="F2" s="74"/>
      <c r="G2" s="74"/>
      <c r="H2" s="74"/>
      <c r="I2" s="74"/>
    </row>
    <row r="3" spans="1:9" s="20" customFormat="1" ht="95.25" customHeight="1" x14ac:dyDescent="0.25">
      <c r="A3" s="7" t="s">
        <v>0</v>
      </c>
      <c r="B3" s="7" t="s">
        <v>19</v>
      </c>
      <c r="C3" s="7" t="s">
        <v>54</v>
      </c>
      <c r="D3" s="7" t="s">
        <v>60</v>
      </c>
      <c r="E3" s="24" t="s">
        <v>23</v>
      </c>
      <c r="F3" s="7" t="s">
        <v>61</v>
      </c>
      <c r="G3" s="24" t="s">
        <v>24</v>
      </c>
      <c r="H3" s="7" t="s">
        <v>62</v>
      </c>
      <c r="I3" s="24" t="s">
        <v>25</v>
      </c>
    </row>
    <row r="4" spans="1:9" ht="32.25" customHeight="1" x14ac:dyDescent="0.25">
      <c r="A4" s="4">
        <v>1</v>
      </c>
      <c r="B4" s="4">
        <v>2</v>
      </c>
      <c r="C4" s="4">
        <v>3</v>
      </c>
      <c r="D4" s="4">
        <v>4</v>
      </c>
      <c r="E4" s="15" t="s">
        <v>22</v>
      </c>
      <c r="F4" s="4">
        <v>6</v>
      </c>
      <c r="G4" s="15" t="s">
        <v>29</v>
      </c>
      <c r="H4" s="4">
        <v>8</v>
      </c>
      <c r="I4" s="15" t="s">
        <v>30</v>
      </c>
    </row>
    <row r="5" spans="1:9" ht="30" x14ac:dyDescent="0.25">
      <c r="A5" s="4" t="s">
        <v>2</v>
      </c>
      <c r="B5" s="21">
        <v>184</v>
      </c>
      <c r="C5" s="21">
        <v>1.39</v>
      </c>
      <c r="D5" s="21">
        <v>1.0549999999999999</v>
      </c>
      <c r="E5" s="25">
        <f>SUM(B5*C5*D5)</f>
        <v>269.82679999999999</v>
      </c>
      <c r="F5" s="21">
        <v>1.05</v>
      </c>
      <c r="G5" s="25">
        <f>SUM(E5*F5)</f>
        <v>283.31814000000003</v>
      </c>
      <c r="H5" s="21">
        <v>1.048</v>
      </c>
      <c r="I5" s="25">
        <f>SUM(G5*H5)</f>
        <v>296.91741072000002</v>
      </c>
    </row>
    <row r="6" spans="1:9" x14ac:dyDescent="0.25">
      <c r="A6" s="4" t="s">
        <v>16</v>
      </c>
      <c r="B6" s="21">
        <v>18</v>
      </c>
      <c r="C6" s="21">
        <v>1.39</v>
      </c>
      <c r="D6" s="21">
        <v>1.0549999999999999</v>
      </c>
      <c r="E6" s="25">
        <f t="shared" ref="E6:E10" si="0">SUM(B6*C6*D6)</f>
        <v>26.396099999999997</v>
      </c>
      <c r="F6" s="21">
        <v>1.05</v>
      </c>
      <c r="G6" s="25">
        <f t="shared" ref="G6:G10" si="1">SUM(E6*F6)</f>
        <v>27.715904999999999</v>
      </c>
      <c r="H6" s="21">
        <v>1.048</v>
      </c>
      <c r="I6" s="25">
        <f t="shared" ref="I6:I10" si="2">SUM(G6*H6)</f>
        <v>29.046268440000002</v>
      </c>
    </row>
    <row r="7" spans="1:9" x14ac:dyDescent="0.25">
      <c r="A7" s="4" t="s">
        <v>3</v>
      </c>
      <c r="B7" s="21">
        <v>97</v>
      </c>
      <c r="C7" s="21">
        <v>1.39</v>
      </c>
      <c r="D7" s="21">
        <v>1.0549999999999999</v>
      </c>
      <c r="E7" s="25">
        <f t="shared" si="0"/>
        <v>142.24564999999998</v>
      </c>
      <c r="F7" s="21">
        <v>1.05</v>
      </c>
      <c r="G7" s="25">
        <f t="shared" si="1"/>
        <v>149.35793249999998</v>
      </c>
      <c r="H7" s="21">
        <v>1.048</v>
      </c>
      <c r="I7" s="25">
        <f t="shared" si="2"/>
        <v>156.52711325999999</v>
      </c>
    </row>
    <row r="8" spans="1:9" x14ac:dyDescent="0.25">
      <c r="A8" s="4" t="s">
        <v>4</v>
      </c>
      <c r="B8" s="21">
        <v>472</v>
      </c>
      <c r="C8" s="21">
        <v>1.39</v>
      </c>
      <c r="D8" s="21">
        <v>1.0549999999999999</v>
      </c>
      <c r="E8" s="25">
        <f t="shared" si="0"/>
        <v>692.16439999999989</v>
      </c>
      <c r="F8" s="21">
        <v>1.05</v>
      </c>
      <c r="G8" s="25">
        <f t="shared" si="1"/>
        <v>726.77261999999996</v>
      </c>
      <c r="H8" s="21">
        <v>1.048</v>
      </c>
      <c r="I8" s="25">
        <f t="shared" si="2"/>
        <v>761.65770576</v>
      </c>
    </row>
    <row r="9" spans="1:9" x14ac:dyDescent="0.25">
      <c r="A9" s="4" t="s">
        <v>5</v>
      </c>
      <c r="B9" s="21">
        <v>592</v>
      </c>
      <c r="C9" s="21">
        <v>1.39</v>
      </c>
      <c r="D9" s="21">
        <v>1.0549999999999999</v>
      </c>
      <c r="E9" s="25">
        <f t="shared" si="0"/>
        <v>868.13839999999993</v>
      </c>
      <c r="F9" s="21">
        <v>1.05</v>
      </c>
      <c r="G9" s="25">
        <f t="shared" si="1"/>
        <v>911.54531999999995</v>
      </c>
      <c r="H9" s="21">
        <v>1.048</v>
      </c>
      <c r="I9" s="25">
        <f t="shared" si="2"/>
        <v>955.29949536000004</v>
      </c>
    </row>
    <row r="10" spans="1:9" x14ac:dyDescent="0.25">
      <c r="A10" s="4" t="s">
        <v>17</v>
      </c>
      <c r="B10" s="21">
        <v>596</v>
      </c>
      <c r="C10" s="21">
        <v>1.39</v>
      </c>
      <c r="D10" s="21">
        <v>1.0549999999999999</v>
      </c>
      <c r="E10" s="25">
        <f t="shared" si="0"/>
        <v>874.00419999999986</v>
      </c>
      <c r="F10" s="21">
        <v>1.05</v>
      </c>
      <c r="G10" s="25">
        <f t="shared" si="1"/>
        <v>917.70440999999994</v>
      </c>
      <c r="H10" s="21">
        <v>1.048</v>
      </c>
      <c r="I10" s="25">
        <f t="shared" si="2"/>
        <v>961.75422168</v>
      </c>
    </row>
    <row r="11" spans="1:9" x14ac:dyDescent="0.25">
      <c r="A11" s="4" t="s">
        <v>18</v>
      </c>
      <c r="B11" s="21">
        <f>SUM(B5:B10)</f>
        <v>1959</v>
      </c>
      <c r="C11" s="21"/>
      <c r="D11" s="21"/>
      <c r="E11" s="25">
        <f>SUM(E5:E10)</f>
        <v>2872.7755499999994</v>
      </c>
      <c r="F11" s="21"/>
      <c r="G11" s="25">
        <f>SUM(G5:G10)</f>
        <v>3016.4143275000001</v>
      </c>
      <c r="H11" s="21"/>
      <c r="I11" s="25">
        <f>SUM(I5:I10)</f>
        <v>3161.2022152199997</v>
      </c>
    </row>
    <row r="12" spans="1:9" x14ac:dyDescent="0.25">
      <c r="A12" s="3"/>
      <c r="B12" s="3"/>
      <c r="C12" s="3"/>
      <c r="D12" s="3"/>
      <c r="E12" s="23"/>
      <c r="F12" s="3"/>
      <c r="G12" s="23"/>
      <c r="H12" s="3"/>
      <c r="I12" s="23"/>
    </row>
    <row r="14" spans="1:9" ht="31.5" customHeight="1" x14ac:dyDescent="0.25">
      <c r="A14" s="74" t="s">
        <v>53</v>
      </c>
      <c r="B14" s="75"/>
      <c r="C14" s="75"/>
      <c r="D14" s="75"/>
      <c r="E14" s="75"/>
      <c r="F14" s="75"/>
      <c r="G14" s="75"/>
    </row>
    <row r="15" spans="1:9" s="3" customFormat="1" ht="72" customHeight="1" x14ac:dyDescent="0.25">
      <c r="A15" s="5" t="s">
        <v>0</v>
      </c>
      <c r="B15" s="5" t="s">
        <v>55</v>
      </c>
      <c r="C15" s="5" t="s">
        <v>56</v>
      </c>
      <c r="D15" s="5" t="s">
        <v>20</v>
      </c>
      <c r="E15" s="13"/>
      <c r="F15" s="5"/>
      <c r="G15" s="13"/>
      <c r="I15" s="23"/>
    </row>
    <row r="16" spans="1:9" ht="18.75" customHeight="1" x14ac:dyDescent="0.25">
      <c r="A16" s="2">
        <v>1</v>
      </c>
      <c r="B16" s="2">
        <v>2</v>
      </c>
      <c r="C16" s="2">
        <v>3</v>
      </c>
      <c r="D16" s="2" t="s">
        <v>57</v>
      </c>
      <c r="E16" s="36"/>
      <c r="F16" s="2"/>
      <c r="G16" s="36"/>
    </row>
    <row r="17" spans="1:7" ht="21" customHeight="1" x14ac:dyDescent="0.25">
      <c r="A17" s="4" t="s">
        <v>2</v>
      </c>
      <c r="B17" s="33">
        <v>113850.04</v>
      </c>
      <c r="C17" s="37">
        <v>102868.61</v>
      </c>
      <c r="D17" s="2">
        <f>SUM(C17/B17)</f>
        <v>0.90354478575501607</v>
      </c>
      <c r="E17" s="36"/>
      <c r="F17" s="2"/>
      <c r="G17" s="36"/>
    </row>
    <row r="18" spans="1:7" x14ac:dyDescent="0.25">
      <c r="A18" s="4" t="s">
        <v>16</v>
      </c>
      <c r="B18" s="33">
        <v>5607</v>
      </c>
      <c r="C18" s="37">
        <v>21195</v>
      </c>
      <c r="D18" s="2">
        <f t="shared" ref="D18:D23" si="3">SUM(C18/B18)</f>
        <v>3.780096308186196</v>
      </c>
      <c r="E18" s="36"/>
      <c r="F18" s="2"/>
      <c r="G18" s="36"/>
    </row>
    <row r="19" spans="1:7" x14ac:dyDescent="0.25">
      <c r="A19" s="4" t="s">
        <v>3</v>
      </c>
      <c r="B19" s="33">
        <v>77554.94</v>
      </c>
      <c r="C19" s="37">
        <v>43024.55</v>
      </c>
      <c r="D19" s="2">
        <f t="shared" si="3"/>
        <v>0.55476221114992808</v>
      </c>
      <c r="E19" s="36"/>
      <c r="F19" s="2"/>
      <c r="G19" s="36"/>
    </row>
    <row r="20" spans="1:7" x14ac:dyDescent="0.25">
      <c r="A20" s="4" t="s">
        <v>4</v>
      </c>
      <c r="B20" s="33">
        <v>142583.69</v>
      </c>
      <c r="C20" s="37">
        <v>235915</v>
      </c>
      <c r="D20" s="2">
        <f t="shared" si="3"/>
        <v>1.6545721323385585</v>
      </c>
      <c r="E20" s="36"/>
      <c r="F20" s="2"/>
      <c r="G20" s="36"/>
    </row>
    <row r="21" spans="1:7" x14ac:dyDescent="0.25">
      <c r="A21" s="4" t="s">
        <v>5</v>
      </c>
      <c r="B21" s="33">
        <v>88934.399999999994</v>
      </c>
      <c r="C21" s="37">
        <v>243926.69</v>
      </c>
      <c r="D21" s="2">
        <f t="shared" si="3"/>
        <v>2.7427709637665516</v>
      </c>
      <c r="E21" s="36"/>
      <c r="F21" s="2"/>
      <c r="G21" s="36"/>
    </row>
    <row r="22" spans="1:7" x14ac:dyDescent="0.25">
      <c r="A22" s="4" t="s">
        <v>17</v>
      </c>
      <c r="B22" s="2">
        <v>263372.59999999998</v>
      </c>
      <c r="C22" s="2">
        <v>318390.32</v>
      </c>
      <c r="D22" s="2">
        <f t="shared" si="3"/>
        <v>1.208896901196252</v>
      </c>
      <c r="E22" s="36"/>
      <c r="F22" s="2"/>
      <c r="G22" s="36"/>
    </row>
    <row r="23" spans="1:7" x14ac:dyDescent="0.25">
      <c r="A23" s="4" t="s">
        <v>18</v>
      </c>
      <c r="B23" s="36">
        <f>SUM(B17:B22)</f>
        <v>691902.66999999993</v>
      </c>
      <c r="C23" s="14">
        <f>SUM(C17:C22)</f>
        <v>965320.17000000016</v>
      </c>
      <c r="D23" s="2">
        <f t="shared" si="3"/>
        <v>1.3951675746532388</v>
      </c>
      <c r="E23" s="36"/>
      <c r="F23" s="2"/>
      <c r="G23" s="36"/>
    </row>
    <row r="25" spans="1:7" x14ac:dyDescent="0.25">
      <c r="A25" s="38" t="s">
        <v>58</v>
      </c>
      <c r="B25" s="20"/>
      <c r="C25" s="20"/>
    </row>
    <row r="26" spans="1:7" ht="72.75" x14ac:dyDescent="0.25">
      <c r="A26" s="38" t="s">
        <v>59</v>
      </c>
      <c r="B26" s="20"/>
      <c r="C26" s="20"/>
    </row>
  </sheetData>
  <mergeCells count="2">
    <mergeCell ref="B2:I2"/>
    <mergeCell ref="A14:G1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topLeftCell="C1" zoomScaleNormal="100" zoomScaleSheetLayoutView="100" workbookViewId="0">
      <selection activeCell="A21" sqref="A21:K21"/>
    </sheetView>
  </sheetViews>
  <sheetFormatPr defaultRowHeight="15" x14ac:dyDescent="0.25"/>
  <cols>
    <col min="1" max="1" width="23.5703125" customWidth="1"/>
    <col min="2" max="2" width="10.140625" style="34" customWidth="1"/>
    <col min="3" max="3" width="12.28515625" customWidth="1"/>
    <col min="4" max="4" width="14" style="35" customWidth="1"/>
    <col min="5" max="5" width="13.140625" customWidth="1"/>
    <col min="6" max="6" width="12.7109375" customWidth="1"/>
    <col min="7" max="7" width="15.7109375" customWidth="1"/>
    <col min="8" max="8" width="17.5703125" customWidth="1"/>
    <col min="9" max="10" width="15.28515625" customWidth="1"/>
    <col min="11" max="11" width="14" customWidth="1"/>
    <col min="12" max="12" width="14.7109375" customWidth="1"/>
  </cols>
  <sheetData>
    <row r="1" spans="1:12" ht="20.25" customHeight="1" x14ac:dyDescent="0.25">
      <c r="A1" s="28"/>
      <c r="B1" s="29"/>
      <c r="C1" s="81" t="s">
        <v>79</v>
      </c>
      <c r="D1" s="81"/>
      <c r="E1" s="81"/>
      <c r="F1" s="81"/>
      <c r="G1" s="81"/>
      <c r="H1" s="81"/>
      <c r="I1" s="81"/>
      <c r="J1" s="81"/>
      <c r="K1" s="81"/>
      <c r="L1" s="28"/>
    </row>
    <row r="2" spans="1:12" ht="15" customHeight="1" x14ac:dyDescent="0.25">
      <c r="A2" s="82"/>
      <c r="B2" s="82" t="s">
        <v>40</v>
      </c>
      <c r="C2" s="82"/>
      <c r="D2" s="82"/>
      <c r="E2" s="82"/>
      <c r="F2" s="82"/>
      <c r="G2" s="82" t="s">
        <v>41</v>
      </c>
      <c r="H2" s="82" t="s">
        <v>42</v>
      </c>
      <c r="I2" s="82" t="s">
        <v>38</v>
      </c>
      <c r="J2" s="83"/>
      <c r="K2" s="82" t="s">
        <v>43</v>
      </c>
      <c r="L2" s="80" t="s">
        <v>44</v>
      </c>
    </row>
    <row r="3" spans="1:12" ht="103.5" customHeight="1" x14ac:dyDescent="0.25">
      <c r="A3" s="82"/>
      <c r="B3" s="31" t="s">
        <v>33</v>
      </c>
      <c r="C3" s="32" t="s">
        <v>34</v>
      </c>
      <c r="D3" s="31" t="s">
        <v>45</v>
      </c>
      <c r="E3" s="32" t="s">
        <v>46</v>
      </c>
      <c r="F3" s="32" t="s">
        <v>47</v>
      </c>
      <c r="G3" s="82"/>
      <c r="H3" s="82"/>
      <c r="I3" s="82"/>
      <c r="J3" s="84"/>
      <c r="K3" s="82"/>
      <c r="L3" s="80"/>
    </row>
    <row r="4" spans="1:12" ht="27.75" customHeight="1" x14ac:dyDescent="0.25">
      <c r="A4" s="50">
        <v>1</v>
      </c>
      <c r="B4" s="42">
        <v>2</v>
      </c>
      <c r="C4" s="42">
        <v>3</v>
      </c>
      <c r="D4" s="42">
        <v>4</v>
      </c>
      <c r="E4" s="50">
        <v>5</v>
      </c>
      <c r="F4" s="50" t="s">
        <v>48</v>
      </c>
      <c r="G4" s="50">
        <v>7</v>
      </c>
      <c r="H4" s="50" t="s">
        <v>49</v>
      </c>
      <c r="I4" s="50">
        <v>9</v>
      </c>
      <c r="J4" s="50" t="s">
        <v>78</v>
      </c>
      <c r="K4" s="50" t="s">
        <v>50</v>
      </c>
      <c r="L4" s="49" t="s">
        <v>51</v>
      </c>
    </row>
    <row r="5" spans="1:12" ht="18.75" customHeight="1" x14ac:dyDescent="0.25">
      <c r="A5" s="52" t="s">
        <v>65</v>
      </c>
      <c r="B5" s="53">
        <v>534.6</v>
      </c>
      <c r="C5" s="54">
        <v>758.6</v>
      </c>
      <c r="D5" s="55">
        <v>3792</v>
      </c>
      <c r="E5" s="56">
        <v>101.9</v>
      </c>
      <c r="F5" s="60">
        <f t="shared" ref="F5:F16" si="0">B5+C5+D5+E5</f>
        <v>5187.0999999999995</v>
      </c>
      <c r="G5" s="59">
        <v>389.6</v>
      </c>
      <c r="H5" s="60">
        <f t="shared" ref="H5:H15" si="1">F5+G5</f>
        <v>5576.7</v>
      </c>
      <c r="I5" s="60">
        <v>1365</v>
      </c>
      <c r="J5" s="58">
        <f>H5/I5</f>
        <v>4.0854945054945055</v>
      </c>
      <c r="K5" s="58">
        <f>J5/J15</f>
        <v>1.0316905316905318</v>
      </c>
      <c r="L5" s="72">
        <v>177.4</v>
      </c>
    </row>
    <row r="6" spans="1:12" ht="18.75" customHeight="1" x14ac:dyDescent="0.25">
      <c r="A6" s="57" t="s">
        <v>66</v>
      </c>
      <c r="B6" s="53">
        <v>450.8</v>
      </c>
      <c r="C6" s="54">
        <v>258.60000000000002</v>
      </c>
      <c r="D6" s="55">
        <v>1952.5</v>
      </c>
      <c r="E6" s="56">
        <v>23.3</v>
      </c>
      <c r="F6" s="60">
        <f t="shared" si="0"/>
        <v>2685.2000000000003</v>
      </c>
      <c r="G6" s="59">
        <v>154.19999999999999</v>
      </c>
      <c r="H6" s="60">
        <f t="shared" si="1"/>
        <v>2839.4</v>
      </c>
      <c r="I6" s="60">
        <v>540</v>
      </c>
      <c r="J6" s="58">
        <f t="shared" ref="J6:J14" si="2">H6/I6</f>
        <v>5.2581481481481482</v>
      </c>
      <c r="K6" s="58">
        <f>J6/J15</f>
        <v>1.3278151889263001</v>
      </c>
      <c r="L6" s="72">
        <v>702</v>
      </c>
    </row>
    <row r="7" spans="1:12" ht="17.25" customHeight="1" x14ac:dyDescent="0.25">
      <c r="A7" s="57" t="s">
        <v>67</v>
      </c>
      <c r="B7" s="53">
        <v>528</v>
      </c>
      <c r="C7" s="54">
        <v>265.2</v>
      </c>
      <c r="D7" s="55">
        <v>1322.8</v>
      </c>
      <c r="E7" s="56">
        <v>128.5</v>
      </c>
      <c r="F7" s="60">
        <f t="shared" si="0"/>
        <v>2244.5</v>
      </c>
      <c r="G7" s="59">
        <v>211.8</v>
      </c>
      <c r="H7" s="60">
        <f t="shared" si="1"/>
        <v>2456.3000000000002</v>
      </c>
      <c r="I7" s="60">
        <v>742</v>
      </c>
      <c r="J7" s="58">
        <f t="shared" si="2"/>
        <v>3.3103773584905665</v>
      </c>
      <c r="K7" s="58">
        <f>J7/J15</f>
        <v>0.83595387840670876</v>
      </c>
      <c r="L7" s="73">
        <v>-482.3</v>
      </c>
    </row>
    <row r="8" spans="1:12" ht="19.5" customHeight="1" x14ac:dyDescent="0.25">
      <c r="A8" s="57" t="s">
        <v>68</v>
      </c>
      <c r="B8" s="53">
        <v>778</v>
      </c>
      <c r="C8" s="54">
        <v>15.5</v>
      </c>
      <c r="D8" s="55">
        <v>495</v>
      </c>
      <c r="E8" s="56">
        <v>38.799999999999997</v>
      </c>
      <c r="F8" s="60">
        <f t="shared" si="0"/>
        <v>1327.3</v>
      </c>
      <c r="G8" s="59">
        <v>125.6</v>
      </c>
      <c r="H8" s="60">
        <f t="shared" si="1"/>
        <v>1452.8999999999999</v>
      </c>
      <c r="I8" s="60">
        <v>440</v>
      </c>
      <c r="J8" s="58">
        <f t="shared" si="2"/>
        <v>3.3020454545454543</v>
      </c>
      <c r="K8" s="58">
        <f>J8/J15</f>
        <v>0.83384986225895308</v>
      </c>
      <c r="L8" s="73">
        <v>-290.39999999999998</v>
      </c>
    </row>
    <row r="9" spans="1:12" ht="20.25" customHeight="1" x14ac:dyDescent="0.25">
      <c r="A9" s="57" t="s">
        <v>69</v>
      </c>
      <c r="B9" s="53">
        <v>447</v>
      </c>
      <c r="C9" s="54">
        <v>1691.7</v>
      </c>
      <c r="D9" s="55">
        <v>1947.5</v>
      </c>
      <c r="E9" s="56">
        <v>105.8</v>
      </c>
      <c r="F9" s="60">
        <f t="shared" si="0"/>
        <v>4192</v>
      </c>
      <c r="G9" s="59">
        <v>211.8</v>
      </c>
      <c r="H9" s="60">
        <f t="shared" si="1"/>
        <v>4403.8</v>
      </c>
      <c r="I9" s="60">
        <v>742</v>
      </c>
      <c r="J9" s="58">
        <f t="shared" si="2"/>
        <v>5.935040431266847</v>
      </c>
      <c r="K9" s="58">
        <f>J9/J15</f>
        <v>1.4987475836532442</v>
      </c>
      <c r="L9" s="72">
        <v>1469.2</v>
      </c>
    </row>
    <row r="10" spans="1:12" ht="21" customHeight="1" x14ac:dyDescent="0.25">
      <c r="A10" s="52" t="s">
        <v>70</v>
      </c>
      <c r="B10" s="53">
        <v>724</v>
      </c>
      <c r="C10" s="54">
        <v>267.2</v>
      </c>
      <c r="D10" s="55">
        <v>3571.7</v>
      </c>
      <c r="E10" s="56">
        <v>54.1</v>
      </c>
      <c r="F10" s="60">
        <f t="shared" si="0"/>
        <v>4617</v>
      </c>
      <c r="G10" s="59">
        <v>277.2</v>
      </c>
      <c r="H10" s="60">
        <f t="shared" si="1"/>
        <v>4894.2</v>
      </c>
      <c r="I10" s="60">
        <v>971</v>
      </c>
      <c r="J10" s="58">
        <f t="shared" si="2"/>
        <v>5.0403707518022651</v>
      </c>
      <c r="K10" s="58">
        <f>J10/J15</f>
        <v>1.2728208969197639</v>
      </c>
      <c r="L10" s="72">
        <v>1048.7</v>
      </c>
    </row>
    <row r="11" spans="1:12" ht="18.75" customHeight="1" x14ac:dyDescent="0.25">
      <c r="A11" s="52" t="s">
        <v>71</v>
      </c>
      <c r="B11" s="53">
        <v>667</v>
      </c>
      <c r="C11" s="54">
        <v>800.1</v>
      </c>
      <c r="D11" s="55">
        <v>2577.4</v>
      </c>
      <c r="E11" s="56">
        <v>83.6</v>
      </c>
      <c r="F11" s="60">
        <f t="shared" si="0"/>
        <v>4128.1000000000004</v>
      </c>
      <c r="G11" s="59">
        <v>347.1</v>
      </c>
      <c r="H11" s="60">
        <f t="shared" si="1"/>
        <v>4475.2000000000007</v>
      </c>
      <c r="I11" s="60">
        <v>1216</v>
      </c>
      <c r="J11" s="58">
        <f t="shared" si="2"/>
        <v>3.6802631578947373</v>
      </c>
      <c r="K11" s="58">
        <f>J11/J15</f>
        <v>0.92935938330675183</v>
      </c>
      <c r="L11" s="73">
        <v>-340.5</v>
      </c>
    </row>
    <row r="12" spans="1:12" ht="20.25" customHeight="1" x14ac:dyDescent="0.25">
      <c r="A12" s="52" t="s">
        <v>72</v>
      </c>
      <c r="B12" s="53">
        <v>310</v>
      </c>
      <c r="C12" s="54">
        <v>1334.4</v>
      </c>
      <c r="D12" s="55">
        <v>2060</v>
      </c>
      <c r="E12" s="56">
        <v>54.3</v>
      </c>
      <c r="F12" s="60">
        <f t="shared" si="0"/>
        <v>3758.7000000000003</v>
      </c>
      <c r="G12" s="59">
        <v>185.8</v>
      </c>
      <c r="H12" s="60">
        <f t="shared" si="1"/>
        <v>3944.5000000000005</v>
      </c>
      <c r="I12" s="60">
        <v>651</v>
      </c>
      <c r="J12" s="58">
        <f t="shared" si="2"/>
        <v>6.059139784946237</v>
      </c>
      <c r="K12" s="58">
        <f>J12/J15</f>
        <v>1.5300858042793528</v>
      </c>
      <c r="L12" s="72">
        <v>1367.1</v>
      </c>
    </row>
    <row r="13" spans="1:12" ht="21.75" customHeight="1" x14ac:dyDescent="0.25">
      <c r="A13" s="52" t="s">
        <v>73</v>
      </c>
      <c r="B13" s="53">
        <v>1911.8</v>
      </c>
      <c r="C13" s="54">
        <v>0</v>
      </c>
      <c r="D13" s="55">
        <v>5110.7</v>
      </c>
      <c r="E13" s="56">
        <v>182.6</v>
      </c>
      <c r="F13" s="60">
        <f t="shared" si="0"/>
        <v>7205.1</v>
      </c>
      <c r="G13" s="59">
        <v>437</v>
      </c>
      <c r="H13" s="60">
        <f t="shared" si="1"/>
        <v>7642.1</v>
      </c>
      <c r="I13" s="60">
        <v>1531</v>
      </c>
      <c r="J13" s="58">
        <f t="shared" si="2"/>
        <v>4.9915741345525806</v>
      </c>
      <c r="K13" s="58">
        <f>J13/J15</f>
        <v>1.2604985188264093</v>
      </c>
      <c r="L13" s="72">
        <v>1576.9</v>
      </c>
    </row>
    <row r="14" spans="1:12" x14ac:dyDescent="0.25">
      <c r="A14" s="52" t="s">
        <v>77</v>
      </c>
      <c r="B14" s="53">
        <v>16772.8</v>
      </c>
      <c r="C14" s="54">
        <v>2753.3</v>
      </c>
      <c r="D14" s="55">
        <v>5031.5</v>
      </c>
      <c r="E14" s="56">
        <v>1576.7</v>
      </c>
      <c r="F14" s="60">
        <f t="shared" si="0"/>
        <v>26134.3</v>
      </c>
      <c r="G14" s="59">
        <v>2030.7</v>
      </c>
      <c r="H14" s="60">
        <f t="shared" si="1"/>
        <v>28165</v>
      </c>
      <c r="I14" s="60">
        <v>7112</v>
      </c>
      <c r="J14" s="58">
        <f t="shared" si="2"/>
        <v>3.9602080989876267</v>
      </c>
      <c r="K14" s="58">
        <f>J14/J15</f>
        <v>1.0000525502494007</v>
      </c>
      <c r="L14" s="72">
        <v>0</v>
      </c>
    </row>
    <row r="15" spans="1:12" ht="24" customHeight="1" x14ac:dyDescent="0.25">
      <c r="A15" s="49" t="s">
        <v>52</v>
      </c>
      <c r="B15" s="58">
        <f>SUM(B5:B14)</f>
        <v>23124</v>
      </c>
      <c r="C15" s="54">
        <f>SUM(C5:C14)</f>
        <v>8144.6</v>
      </c>
      <c r="D15" s="58">
        <f>SUM(D5:D14)</f>
        <v>27861.100000000002</v>
      </c>
      <c r="E15" s="56">
        <v>2349.6</v>
      </c>
      <c r="F15" s="60">
        <f t="shared" si="0"/>
        <v>61479.299999999996</v>
      </c>
      <c r="G15" s="59">
        <f>G5+G6+G7+G8+G9+G10+G11+G12+G13+G14</f>
        <v>4370.8</v>
      </c>
      <c r="H15" s="60">
        <f t="shared" si="1"/>
        <v>65850.099999999991</v>
      </c>
      <c r="I15" s="60">
        <v>15310</v>
      </c>
      <c r="J15" s="58">
        <v>3.96</v>
      </c>
      <c r="K15" s="58"/>
      <c r="L15" s="61">
        <v>1113.2</v>
      </c>
    </row>
    <row r="16" spans="1:12" ht="11.25" hidden="1" customHeight="1" x14ac:dyDescent="0.25">
      <c r="A16" s="28"/>
      <c r="B16" s="29"/>
      <c r="C16" s="28"/>
      <c r="D16" s="29"/>
      <c r="E16" s="28"/>
      <c r="F16" s="46">
        <f t="shared" si="0"/>
        <v>0</v>
      </c>
      <c r="G16" s="28"/>
      <c r="H16" s="28"/>
      <c r="I16" s="28"/>
      <c r="J16" s="28"/>
      <c r="K16" s="58" t="e">
        <f t="shared" ref="K16" si="3">J16/J26</f>
        <v>#DIV/0!</v>
      </c>
      <c r="L16" s="28"/>
    </row>
    <row r="17" spans="1:12" ht="54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28"/>
    </row>
    <row r="18" spans="1:12" ht="15" customHeight="1" x14ac:dyDescent="0.25">
      <c r="A18" s="78"/>
      <c r="B18" s="78"/>
      <c r="C18" s="78"/>
      <c r="D18" s="78"/>
      <c r="E18" s="78"/>
      <c r="F18" s="78"/>
      <c r="G18" s="78"/>
      <c r="H18" s="79"/>
      <c r="I18" s="79"/>
      <c r="J18" s="79"/>
      <c r="K18" s="79"/>
      <c r="L18" s="79"/>
    </row>
    <row r="19" spans="1:12" x14ac:dyDescent="0.25">
      <c r="A19" s="28"/>
      <c r="B19" s="29"/>
      <c r="C19" s="28"/>
      <c r="D19" s="29"/>
      <c r="E19" s="28"/>
      <c r="F19" s="28"/>
      <c r="G19" s="28"/>
      <c r="H19" s="28"/>
      <c r="I19" s="28"/>
      <c r="J19" s="28"/>
      <c r="K19" s="28"/>
      <c r="L19" s="28"/>
    </row>
    <row r="20" spans="1:12" x14ac:dyDescent="0.25">
      <c r="A20" s="28"/>
      <c r="B20" s="29"/>
      <c r="C20" s="28"/>
      <c r="D20" s="29"/>
      <c r="E20" s="28"/>
      <c r="F20" s="29"/>
      <c r="G20" s="28"/>
      <c r="H20" s="28"/>
      <c r="I20" s="28"/>
      <c r="J20" s="28"/>
      <c r="K20" s="28"/>
      <c r="L20" s="28"/>
    </row>
    <row r="21" spans="1:12" ht="45" customHeight="1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28"/>
    </row>
    <row r="22" spans="1:12" ht="12.75" customHeight="1" x14ac:dyDescent="0.25">
      <c r="A22" s="76"/>
      <c r="B22" s="76"/>
      <c r="C22" s="76"/>
      <c r="D22" s="76"/>
      <c r="E22" s="76"/>
      <c r="F22" s="76"/>
      <c r="G22" s="76"/>
      <c r="H22" s="28"/>
      <c r="I22" s="28"/>
      <c r="J22" s="28"/>
      <c r="K22" s="28"/>
      <c r="L22" s="28"/>
    </row>
    <row r="23" spans="1:12" ht="25.5" customHeight="1" x14ac:dyDescent="0.25">
      <c r="A23" s="76"/>
      <c r="B23" s="76"/>
      <c r="C23" s="76"/>
      <c r="D23" s="76"/>
      <c r="E23" s="76"/>
      <c r="F23" s="76"/>
      <c r="G23" s="76"/>
      <c r="H23" s="28"/>
      <c r="I23" s="28"/>
      <c r="J23" s="28"/>
      <c r="K23" s="28"/>
      <c r="L23" s="28"/>
    </row>
    <row r="24" spans="1:12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30"/>
    </row>
    <row r="25" spans="1:12" x14ac:dyDescent="0.25">
      <c r="A25" s="76"/>
      <c r="B25" s="76"/>
      <c r="C25" s="76"/>
      <c r="D25" s="76"/>
      <c r="E25" s="76"/>
      <c r="F25" s="76"/>
      <c r="G25" s="76"/>
      <c r="H25" s="28"/>
      <c r="I25" s="28"/>
      <c r="J25" s="28"/>
      <c r="K25" s="28"/>
    </row>
    <row r="26" spans="1:12" x14ac:dyDescent="0.25">
      <c r="A26" s="28"/>
      <c r="B26" s="29"/>
      <c r="C26" s="28"/>
      <c r="D26" s="29"/>
      <c r="E26" s="28"/>
      <c r="F26" s="28"/>
      <c r="G26" s="28"/>
      <c r="H26" s="28"/>
      <c r="I26" s="28"/>
      <c r="J26" s="28"/>
      <c r="K26" s="28"/>
    </row>
  </sheetData>
  <mergeCells count="16">
    <mergeCell ref="L2:L3"/>
    <mergeCell ref="A22:G22"/>
    <mergeCell ref="C1:K1"/>
    <mergeCell ref="A2:A3"/>
    <mergeCell ref="B2:F2"/>
    <mergeCell ref="G2:G3"/>
    <mergeCell ref="H2:H3"/>
    <mergeCell ref="I2:I3"/>
    <mergeCell ref="K2:K3"/>
    <mergeCell ref="J2:J3"/>
    <mergeCell ref="A23:G23"/>
    <mergeCell ref="A24:K24"/>
    <mergeCell ref="A25:G25"/>
    <mergeCell ref="A17:K17"/>
    <mergeCell ref="A18:L18"/>
    <mergeCell ref="A21:K21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I5" sqref="I5"/>
    </sheetView>
  </sheetViews>
  <sheetFormatPr defaultRowHeight="15" x14ac:dyDescent="0.25"/>
  <cols>
    <col min="1" max="1" width="17.7109375" style="1" customWidth="1"/>
    <col min="2" max="2" width="11.85546875" style="1" customWidth="1"/>
    <col min="3" max="5" width="9.140625" style="1"/>
    <col min="6" max="7" width="9.42578125" style="1" customWidth="1"/>
    <col min="8" max="9" width="11.28515625" style="1" customWidth="1"/>
    <col min="10" max="16384" width="9.140625" style="1"/>
  </cols>
  <sheetData>
    <row r="2" spans="1:9" x14ac:dyDescent="0.25">
      <c r="B2" s="1" t="s">
        <v>40</v>
      </c>
      <c r="E2" s="1">
        <v>2017</v>
      </c>
    </row>
    <row r="3" spans="1:9" s="3" customFormat="1" ht="105" customHeight="1" x14ac:dyDescent="0.25">
      <c r="A3" s="4" t="s">
        <v>0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64</v>
      </c>
      <c r="G3" s="4" t="s">
        <v>38</v>
      </c>
      <c r="H3" s="7" t="s">
        <v>39</v>
      </c>
      <c r="I3" s="7" t="s">
        <v>37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4" t="s">
        <v>65</v>
      </c>
      <c r="B5" s="53">
        <v>534.6</v>
      </c>
      <c r="C5" s="54">
        <v>758.6</v>
      </c>
      <c r="D5" s="55">
        <v>3792</v>
      </c>
      <c r="E5" s="56">
        <v>101.9</v>
      </c>
      <c r="F5" s="2">
        <f>SUM(B5:E5)</f>
        <v>5187.0999999999995</v>
      </c>
      <c r="G5" s="60">
        <v>1365</v>
      </c>
      <c r="H5" s="2">
        <v>389.6</v>
      </c>
      <c r="I5" s="60">
        <f>F5+H5</f>
        <v>5576.7</v>
      </c>
    </row>
    <row r="6" spans="1:9" x14ac:dyDescent="0.25">
      <c r="A6" s="4" t="s">
        <v>66</v>
      </c>
      <c r="B6" s="53">
        <v>450.8</v>
      </c>
      <c r="C6" s="54">
        <v>258.60000000000002</v>
      </c>
      <c r="D6" s="55">
        <v>1952.5</v>
      </c>
      <c r="E6" s="56">
        <v>23.3</v>
      </c>
      <c r="F6" s="2">
        <f t="shared" ref="F6:F10" si="0">SUM(B6:E6)</f>
        <v>2685.2000000000003</v>
      </c>
      <c r="G6" s="60">
        <v>540</v>
      </c>
      <c r="H6" s="2">
        <v>154.19999999999999</v>
      </c>
      <c r="I6" s="60">
        <f t="shared" ref="I6:I15" si="1">F6+H6</f>
        <v>2839.4</v>
      </c>
    </row>
    <row r="7" spans="1:9" x14ac:dyDescent="0.25">
      <c r="A7" s="4" t="s">
        <v>67</v>
      </c>
      <c r="B7" s="53">
        <v>528</v>
      </c>
      <c r="C7" s="54">
        <v>265.2</v>
      </c>
      <c r="D7" s="55">
        <v>1322.8</v>
      </c>
      <c r="E7" s="56">
        <v>128.5</v>
      </c>
      <c r="F7" s="2">
        <f t="shared" si="0"/>
        <v>2244.5</v>
      </c>
      <c r="G7" s="60">
        <v>742</v>
      </c>
      <c r="H7" s="2">
        <v>211.8</v>
      </c>
      <c r="I7" s="60">
        <f t="shared" si="1"/>
        <v>2456.3000000000002</v>
      </c>
    </row>
    <row r="8" spans="1:9" x14ac:dyDescent="0.25">
      <c r="A8" s="4" t="s">
        <v>68</v>
      </c>
      <c r="B8" s="53">
        <v>778</v>
      </c>
      <c r="C8" s="54">
        <v>15.5</v>
      </c>
      <c r="D8" s="55">
        <v>495</v>
      </c>
      <c r="E8" s="56">
        <v>38.799999999999997</v>
      </c>
      <c r="F8" s="2">
        <f t="shared" si="0"/>
        <v>1327.3</v>
      </c>
      <c r="G8" s="60">
        <v>440</v>
      </c>
      <c r="H8" s="2">
        <v>125.6</v>
      </c>
      <c r="I8" s="60">
        <f t="shared" si="1"/>
        <v>1452.8999999999999</v>
      </c>
    </row>
    <row r="9" spans="1:9" x14ac:dyDescent="0.25">
      <c r="A9" s="4" t="s">
        <v>69</v>
      </c>
      <c r="B9" s="53">
        <v>447</v>
      </c>
      <c r="C9" s="54">
        <v>1691.7</v>
      </c>
      <c r="D9" s="55">
        <v>1947.5</v>
      </c>
      <c r="E9" s="56">
        <v>105.8</v>
      </c>
      <c r="F9" s="2">
        <f t="shared" si="0"/>
        <v>4192</v>
      </c>
      <c r="G9" s="60">
        <v>742</v>
      </c>
      <c r="H9" s="2">
        <v>211.8</v>
      </c>
      <c r="I9" s="60">
        <f t="shared" si="1"/>
        <v>4403.8</v>
      </c>
    </row>
    <row r="10" spans="1:9" x14ac:dyDescent="0.25">
      <c r="A10" s="4" t="s">
        <v>70</v>
      </c>
      <c r="B10" s="53">
        <v>724</v>
      </c>
      <c r="C10" s="54">
        <v>267.2</v>
      </c>
      <c r="D10" s="55">
        <v>3571.7</v>
      </c>
      <c r="E10" s="56">
        <v>54.1</v>
      </c>
      <c r="F10" s="2">
        <f t="shared" si="0"/>
        <v>4617</v>
      </c>
      <c r="G10" s="60">
        <v>971</v>
      </c>
      <c r="H10" s="2">
        <v>277.2</v>
      </c>
      <c r="I10" s="60">
        <f t="shared" si="1"/>
        <v>4894.2</v>
      </c>
    </row>
    <row r="11" spans="1:9" x14ac:dyDescent="0.25">
      <c r="A11" s="4" t="s">
        <v>71</v>
      </c>
      <c r="B11" s="53">
        <v>667</v>
      </c>
      <c r="C11" s="54">
        <v>800.1</v>
      </c>
      <c r="D11" s="55">
        <v>2577.4</v>
      </c>
      <c r="E11" s="56">
        <v>83.6</v>
      </c>
      <c r="F11" s="2">
        <f t="shared" ref="F11:F14" si="2">SUM(B11:E11)</f>
        <v>4128.1000000000004</v>
      </c>
      <c r="G11" s="60">
        <v>1216</v>
      </c>
      <c r="H11" s="2">
        <v>347.1</v>
      </c>
      <c r="I11" s="60">
        <f t="shared" si="1"/>
        <v>4475.2000000000007</v>
      </c>
    </row>
    <row r="12" spans="1:9" ht="15" customHeight="1" x14ac:dyDescent="0.25">
      <c r="A12" s="4" t="s">
        <v>72</v>
      </c>
      <c r="B12" s="53">
        <v>310</v>
      </c>
      <c r="C12" s="54">
        <v>1334.4</v>
      </c>
      <c r="D12" s="55">
        <v>2060</v>
      </c>
      <c r="E12" s="56">
        <v>54.3</v>
      </c>
      <c r="F12" s="2">
        <f t="shared" si="2"/>
        <v>3758.7000000000003</v>
      </c>
      <c r="G12" s="60">
        <v>651</v>
      </c>
      <c r="H12" s="2">
        <v>185.8</v>
      </c>
      <c r="I12" s="60">
        <f t="shared" si="1"/>
        <v>3944.5000000000005</v>
      </c>
    </row>
    <row r="13" spans="1:9" x14ac:dyDescent="0.25">
      <c r="A13" s="4" t="s">
        <v>73</v>
      </c>
      <c r="B13" s="53">
        <v>1911.8</v>
      </c>
      <c r="C13" s="54">
        <v>0</v>
      </c>
      <c r="D13" s="55">
        <v>5110.7</v>
      </c>
      <c r="E13" s="56">
        <v>182.6</v>
      </c>
      <c r="F13" s="2">
        <f t="shared" si="2"/>
        <v>7205.1</v>
      </c>
      <c r="G13" s="60">
        <v>1531</v>
      </c>
      <c r="H13" s="2">
        <v>437</v>
      </c>
      <c r="I13" s="60">
        <f t="shared" si="1"/>
        <v>7642.1</v>
      </c>
    </row>
    <row r="14" spans="1:9" ht="30" x14ac:dyDescent="0.25">
      <c r="A14" s="4" t="s">
        <v>77</v>
      </c>
      <c r="B14" s="53">
        <v>16772.8</v>
      </c>
      <c r="C14" s="54">
        <v>2753.3</v>
      </c>
      <c r="D14" s="55">
        <v>5031.5</v>
      </c>
      <c r="E14" s="56">
        <v>1576.7</v>
      </c>
      <c r="F14" s="2">
        <f t="shared" si="2"/>
        <v>26134.3</v>
      </c>
      <c r="G14" s="60">
        <v>7112</v>
      </c>
      <c r="H14" s="2">
        <v>2030.7</v>
      </c>
      <c r="I14" s="60">
        <f t="shared" si="1"/>
        <v>28165</v>
      </c>
    </row>
    <row r="15" spans="1:9" ht="15.75" x14ac:dyDescent="0.25">
      <c r="A15" s="22" t="s">
        <v>6</v>
      </c>
      <c r="B15" s="58">
        <f>SUM(B5:B14)</f>
        <v>23124</v>
      </c>
      <c r="C15" s="54">
        <f>SUM(C5:C14)</f>
        <v>8144.6</v>
      </c>
      <c r="D15" s="58">
        <f>SUM(D5:D14)</f>
        <v>27861.100000000002</v>
      </c>
      <c r="E15" s="56">
        <v>2349.6</v>
      </c>
      <c r="F15" s="2">
        <f t="shared" ref="F15" si="3">SUM(F5:F14)</f>
        <v>61479.3</v>
      </c>
      <c r="G15" s="60">
        <v>15310</v>
      </c>
      <c r="H15" s="2">
        <v>4370.8</v>
      </c>
      <c r="I15" s="60">
        <f t="shared" si="1"/>
        <v>65850.100000000006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view="pageBreakPreview" zoomScale="115" zoomScaleNormal="100" zoomScaleSheetLayoutView="115" workbookViewId="0">
      <selection activeCell="G13" sqref="G13"/>
    </sheetView>
  </sheetViews>
  <sheetFormatPr defaultRowHeight="15.75" x14ac:dyDescent="0.25"/>
  <cols>
    <col min="1" max="1" width="9.140625" style="9"/>
    <col min="2" max="2" width="18.42578125" style="26" customWidth="1"/>
    <col min="3" max="3" width="11.28515625" style="9" customWidth="1"/>
    <col min="4" max="4" width="16.140625" style="9" customWidth="1"/>
    <col min="5" max="5" width="14.7109375" style="9" customWidth="1"/>
    <col min="6" max="6" width="11.140625" style="9" customWidth="1"/>
    <col min="7" max="7" width="16.7109375" style="27" customWidth="1"/>
    <col min="8" max="16384" width="9.140625" style="9"/>
  </cols>
  <sheetData>
    <row r="3" spans="2:8" ht="18.75" x14ac:dyDescent="0.3">
      <c r="C3" s="85" t="s">
        <v>32</v>
      </c>
      <c r="D3" s="85"/>
      <c r="E3" s="85"/>
      <c r="F3" s="85"/>
      <c r="G3" s="85"/>
    </row>
    <row r="4" spans="2:8" s="6" customFormat="1" ht="153" x14ac:dyDescent="0.2">
      <c r="B4" s="5" t="s">
        <v>0</v>
      </c>
      <c r="C4" s="5" t="s">
        <v>80</v>
      </c>
      <c r="D4" s="5" t="s">
        <v>31</v>
      </c>
      <c r="E4" s="5" t="s">
        <v>75</v>
      </c>
      <c r="F4" s="5" t="s">
        <v>12</v>
      </c>
      <c r="G4" s="13" t="s">
        <v>85</v>
      </c>
    </row>
    <row r="5" spans="2:8" x14ac:dyDescent="0.25">
      <c r="B5" s="39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63</v>
      </c>
      <c r="H5" s="41"/>
    </row>
    <row r="6" spans="2:8" x14ac:dyDescent="0.25">
      <c r="B6" s="22" t="s">
        <v>65</v>
      </c>
      <c r="C6" s="48">
        <v>3792</v>
      </c>
      <c r="D6" s="51"/>
      <c r="E6" s="62"/>
      <c r="F6" s="69">
        <v>1</v>
      </c>
      <c r="G6" s="48">
        <v>3792</v>
      </c>
    </row>
    <row r="7" spans="2:8" x14ac:dyDescent="0.25">
      <c r="B7" s="22" t="s">
        <v>66</v>
      </c>
      <c r="C7" s="48">
        <v>1952.5</v>
      </c>
      <c r="D7" s="51"/>
      <c r="E7" s="62"/>
      <c r="F7" s="69">
        <v>1</v>
      </c>
      <c r="G7" s="48">
        <v>1952.5</v>
      </c>
    </row>
    <row r="8" spans="2:8" x14ac:dyDescent="0.25">
      <c r="B8" s="22" t="s">
        <v>67</v>
      </c>
      <c r="C8" s="48">
        <v>1322.8</v>
      </c>
      <c r="D8" s="51"/>
      <c r="E8" s="62"/>
      <c r="F8" s="69">
        <v>1</v>
      </c>
      <c r="G8" s="48">
        <v>1322.8</v>
      </c>
    </row>
    <row r="9" spans="2:8" x14ac:dyDescent="0.25">
      <c r="B9" s="22" t="s">
        <v>68</v>
      </c>
      <c r="C9" s="48">
        <v>833.7</v>
      </c>
      <c r="D9" s="51"/>
      <c r="E9" s="51">
        <v>338.7</v>
      </c>
      <c r="F9" s="69">
        <v>1</v>
      </c>
      <c r="G9" s="48">
        <v>495</v>
      </c>
    </row>
    <row r="10" spans="2:8" x14ac:dyDescent="0.25">
      <c r="B10" s="22" t="s">
        <v>69</v>
      </c>
      <c r="C10" s="48">
        <v>1947.5</v>
      </c>
      <c r="D10" s="51"/>
      <c r="E10" s="62"/>
      <c r="F10" s="69">
        <v>1</v>
      </c>
      <c r="G10" s="48">
        <v>1947.5</v>
      </c>
    </row>
    <row r="11" spans="2:8" x14ac:dyDescent="0.25">
      <c r="B11" s="22" t="s">
        <v>70</v>
      </c>
      <c r="C11" s="48">
        <v>3571.7</v>
      </c>
      <c r="D11" s="51"/>
      <c r="E11" s="62"/>
      <c r="F11" s="69">
        <v>1</v>
      </c>
      <c r="G11" s="48">
        <v>3571.7</v>
      </c>
    </row>
    <row r="12" spans="2:8" x14ac:dyDescent="0.25">
      <c r="B12" s="22" t="s">
        <v>71</v>
      </c>
      <c r="C12" s="48">
        <v>2238.6999999999998</v>
      </c>
      <c r="D12" s="51">
        <v>338.7</v>
      </c>
      <c r="E12" s="62"/>
      <c r="F12" s="69">
        <v>1</v>
      </c>
      <c r="G12" s="48">
        <v>2577.4</v>
      </c>
    </row>
    <row r="13" spans="2:8" x14ac:dyDescent="0.25">
      <c r="B13" s="22" t="s">
        <v>72</v>
      </c>
      <c r="C13" s="48">
        <v>2060</v>
      </c>
      <c r="D13" s="51"/>
      <c r="E13" s="62"/>
      <c r="F13" s="69">
        <v>1</v>
      </c>
      <c r="G13" s="48">
        <v>2060</v>
      </c>
    </row>
    <row r="14" spans="2:8" x14ac:dyDescent="0.25">
      <c r="B14" s="22" t="s">
        <v>73</v>
      </c>
      <c r="C14" s="48">
        <v>5110.7</v>
      </c>
      <c r="D14" s="51"/>
      <c r="E14" s="62"/>
      <c r="F14" s="69">
        <v>1</v>
      </c>
      <c r="G14" s="48">
        <v>5110.7</v>
      </c>
    </row>
    <row r="15" spans="2:8" ht="31.5" x14ac:dyDescent="0.25">
      <c r="B15" s="22" t="s">
        <v>74</v>
      </c>
      <c r="C15" s="48">
        <v>5031.5</v>
      </c>
      <c r="D15" s="51"/>
      <c r="E15" s="62"/>
      <c r="F15" s="69">
        <v>1</v>
      </c>
      <c r="G15" s="48">
        <v>5031.5</v>
      </c>
    </row>
    <row r="16" spans="2:8" x14ac:dyDescent="0.25">
      <c r="B16" s="22" t="s">
        <v>6</v>
      </c>
      <c r="C16" s="47">
        <f>SUM(C6:C15)</f>
        <v>27861.100000000002</v>
      </c>
      <c r="D16" s="51"/>
      <c r="E16" s="62"/>
      <c r="F16" s="69">
        <v>1</v>
      </c>
      <c r="G16" s="47">
        <f>SUM(G6:G15)</f>
        <v>27861.100000000002</v>
      </c>
    </row>
  </sheetData>
  <mergeCells count="1">
    <mergeCell ref="C3:G3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6" sqref="G6"/>
    </sheetView>
  </sheetViews>
  <sheetFormatPr defaultRowHeight="15" x14ac:dyDescent="0.25"/>
  <cols>
    <col min="1" max="1" width="17.85546875" style="1" customWidth="1"/>
    <col min="2" max="2" width="15.5703125" style="1" customWidth="1"/>
    <col min="3" max="3" width="8.28515625" style="1" customWidth="1"/>
    <col min="4" max="4" width="7.28515625" style="1" customWidth="1"/>
    <col min="5" max="5" width="12.7109375" style="11" customWidth="1"/>
    <col min="6" max="6" width="7.85546875" style="1" customWidth="1"/>
    <col min="7" max="7" width="11.5703125" style="11" customWidth="1"/>
    <col min="8" max="8" width="7.85546875" style="1" customWidth="1"/>
    <col min="9" max="9" width="11.5703125" style="11" customWidth="1"/>
    <col min="10" max="16384" width="9.140625" style="1"/>
  </cols>
  <sheetData>
    <row r="1" spans="1:9" x14ac:dyDescent="0.25">
      <c r="A1" s="3"/>
      <c r="B1" s="3"/>
      <c r="C1" s="3"/>
      <c r="D1" s="3"/>
      <c r="E1" s="23"/>
      <c r="F1" s="3"/>
      <c r="G1" s="23"/>
      <c r="H1" s="3"/>
      <c r="I1" s="23"/>
    </row>
    <row r="2" spans="1:9" x14ac:dyDescent="0.25">
      <c r="A2" s="3"/>
      <c r="B2" s="74" t="s">
        <v>28</v>
      </c>
      <c r="C2" s="74"/>
      <c r="D2" s="74"/>
      <c r="E2" s="74"/>
      <c r="F2" s="74"/>
      <c r="G2" s="74"/>
      <c r="H2" s="74"/>
      <c r="I2" s="74"/>
    </row>
    <row r="3" spans="1:9" s="20" customFormat="1" ht="95.25" customHeight="1" x14ac:dyDescent="0.25">
      <c r="A3" s="7" t="s">
        <v>0</v>
      </c>
      <c r="B3" s="7" t="s">
        <v>19</v>
      </c>
      <c r="C3" s="7" t="s">
        <v>20</v>
      </c>
      <c r="D3" s="7" t="s">
        <v>21</v>
      </c>
      <c r="E3" s="24" t="s">
        <v>82</v>
      </c>
      <c r="F3" s="7" t="s">
        <v>26</v>
      </c>
      <c r="G3" s="24" t="s">
        <v>83</v>
      </c>
      <c r="H3" s="7" t="s">
        <v>27</v>
      </c>
      <c r="I3" s="24" t="s">
        <v>84</v>
      </c>
    </row>
    <row r="4" spans="1:9" ht="32.25" customHeight="1" x14ac:dyDescent="0.25">
      <c r="A4" s="4">
        <v>1</v>
      </c>
      <c r="B4" s="4">
        <v>2</v>
      </c>
      <c r="C4" s="4">
        <v>3</v>
      </c>
      <c r="D4" s="4">
        <v>4</v>
      </c>
      <c r="E4" s="15" t="s">
        <v>22</v>
      </c>
      <c r="F4" s="4">
        <v>6</v>
      </c>
      <c r="G4" s="15" t="s">
        <v>29</v>
      </c>
      <c r="H4" s="4">
        <v>8</v>
      </c>
      <c r="I4" s="15" t="s">
        <v>30</v>
      </c>
    </row>
    <row r="5" spans="1:9" x14ac:dyDescent="0.25">
      <c r="A5" s="4" t="s">
        <v>65</v>
      </c>
      <c r="B5" s="65">
        <v>715.7</v>
      </c>
      <c r="C5" s="66">
        <v>1.06</v>
      </c>
      <c r="D5" s="66">
        <v>1.06</v>
      </c>
      <c r="E5" s="64">
        <v>758.6</v>
      </c>
      <c r="F5" s="66">
        <v>1.05</v>
      </c>
      <c r="G5" s="64">
        <v>804.1</v>
      </c>
      <c r="H5" s="66">
        <v>1</v>
      </c>
      <c r="I5" s="64">
        <v>804.1</v>
      </c>
    </row>
    <row r="6" spans="1:9" x14ac:dyDescent="0.25">
      <c r="A6" s="4" t="s">
        <v>66</v>
      </c>
      <c r="B6" s="65">
        <v>244</v>
      </c>
      <c r="C6" s="66">
        <v>1.06</v>
      </c>
      <c r="D6" s="66">
        <v>1.06</v>
      </c>
      <c r="E6" s="64">
        <v>258.60000000000002</v>
      </c>
      <c r="F6" s="66">
        <v>1.05</v>
      </c>
      <c r="G6" s="64">
        <v>271.5</v>
      </c>
      <c r="H6" s="66">
        <v>1</v>
      </c>
      <c r="I6" s="64">
        <v>271.5</v>
      </c>
    </row>
    <row r="7" spans="1:9" x14ac:dyDescent="0.25">
      <c r="A7" s="4" t="s">
        <v>67</v>
      </c>
      <c r="B7" s="65">
        <v>250.2</v>
      </c>
      <c r="C7" s="66">
        <v>1.06</v>
      </c>
      <c r="D7" s="66">
        <v>1.06</v>
      </c>
      <c r="E7" s="64">
        <v>265.2</v>
      </c>
      <c r="F7" s="66">
        <v>1.05</v>
      </c>
      <c r="G7" s="64">
        <v>278.5</v>
      </c>
      <c r="H7" s="66">
        <v>1</v>
      </c>
      <c r="I7" s="64">
        <v>278.5</v>
      </c>
    </row>
    <row r="8" spans="1:9" x14ac:dyDescent="0.25">
      <c r="A8" s="4" t="s">
        <v>68</v>
      </c>
      <c r="B8" s="65">
        <v>14.6</v>
      </c>
      <c r="C8" s="66">
        <v>1.06</v>
      </c>
      <c r="D8" s="66">
        <v>1.06</v>
      </c>
      <c r="E8" s="64">
        <v>15.5</v>
      </c>
      <c r="F8" s="66">
        <v>1.05</v>
      </c>
      <c r="G8" s="64">
        <v>16.3</v>
      </c>
      <c r="H8" s="66">
        <v>1</v>
      </c>
      <c r="I8" s="64">
        <v>16.3</v>
      </c>
    </row>
    <row r="9" spans="1:9" x14ac:dyDescent="0.25">
      <c r="A9" s="4" t="s">
        <v>69</v>
      </c>
      <c r="B9" s="65">
        <v>1595.9</v>
      </c>
      <c r="C9" s="66">
        <v>1.06</v>
      </c>
      <c r="D9" s="66">
        <v>1.06</v>
      </c>
      <c r="E9" s="64">
        <v>1691.7</v>
      </c>
      <c r="F9" s="66">
        <v>1.05</v>
      </c>
      <c r="G9" s="64">
        <v>1776.3</v>
      </c>
      <c r="H9" s="66">
        <v>1</v>
      </c>
      <c r="I9" s="64">
        <v>1776.3</v>
      </c>
    </row>
    <row r="10" spans="1:9" x14ac:dyDescent="0.25">
      <c r="A10" s="4" t="s">
        <v>70</v>
      </c>
      <c r="B10" s="65">
        <v>252.1</v>
      </c>
      <c r="C10" s="66">
        <v>1.06</v>
      </c>
      <c r="D10" s="66">
        <v>1.06</v>
      </c>
      <c r="E10" s="64">
        <v>267.2</v>
      </c>
      <c r="F10" s="66">
        <v>1.05</v>
      </c>
      <c r="G10" s="64">
        <v>280.60000000000002</v>
      </c>
      <c r="H10" s="66">
        <v>1</v>
      </c>
      <c r="I10" s="64">
        <v>280.60000000000002</v>
      </c>
    </row>
    <row r="11" spans="1:9" x14ac:dyDescent="0.25">
      <c r="A11" s="4" t="s">
        <v>71</v>
      </c>
      <c r="B11" s="65">
        <v>754.9</v>
      </c>
      <c r="C11" s="66">
        <v>1.06</v>
      </c>
      <c r="D11" s="66">
        <v>1.06</v>
      </c>
      <c r="E11" s="64">
        <v>800.1</v>
      </c>
      <c r="F11" s="66">
        <v>1.05</v>
      </c>
      <c r="G11" s="64">
        <v>840.1</v>
      </c>
      <c r="H11" s="66">
        <v>1</v>
      </c>
      <c r="I11" s="64">
        <v>840.1</v>
      </c>
    </row>
    <row r="12" spans="1:9" x14ac:dyDescent="0.25">
      <c r="A12" s="4" t="s">
        <v>72</v>
      </c>
      <c r="B12" s="65">
        <v>1258.9000000000001</v>
      </c>
      <c r="C12" s="66">
        <v>1.06</v>
      </c>
      <c r="D12" s="66">
        <v>1.06</v>
      </c>
      <c r="E12" s="64">
        <v>1334.4</v>
      </c>
      <c r="F12" s="66">
        <v>1.05</v>
      </c>
      <c r="G12" s="64">
        <v>1401.1</v>
      </c>
      <c r="H12" s="66">
        <v>1</v>
      </c>
      <c r="I12" s="64">
        <v>1401.1</v>
      </c>
    </row>
    <row r="13" spans="1:9" x14ac:dyDescent="0.25">
      <c r="A13" s="4" t="s">
        <v>73</v>
      </c>
      <c r="B13" s="65">
        <v>0</v>
      </c>
      <c r="C13" s="66">
        <v>1.06</v>
      </c>
      <c r="D13" s="66">
        <v>1.06</v>
      </c>
      <c r="E13" s="64">
        <v>0</v>
      </c>
      <c r="F13" s="66">
        <v>1.05</v>
      </c>
      <c r="G13" s="64">
        <v>0</v>
      </c>
      <c r="H13" s="66">
        <v>1</v>
      </c>
      <c r="I13" s="64">
        <v>0</v>
      </c>
    </row>
    <row r="14" spans="1:9" ht="30" x14ac:dyDescent="0.25">
      <c r="A14" s="4" t="s">
        <v>77</v>
      </c>
      <c r="B14" s="65">
        <v>2592</v>
      </c>
      <c r="C14" s="66">
        <v>1.06</v>
      </c>
      <c r="D14" s="66">
        <v>1.06</v>
      </c>
      <c r="E14" s="64">
        <v>2753.3</v>
      </c>
      <c r="F14" s="66">
        <v>1.05</v>
      </c>
      <c r="G14" s="64">
        <v>2891</v>
      </c>
      <c r="H14" s="66">
        <v>1</v>
      </c>
      <c r="I14" s="64">
        <v>2891</v>
      </c>
    </row>
    <row r="15" spans="1:9" x14ac:dyDescent="0.25">
      <c r="A15" s="4" t="s">
        <v>18</v>
      </c>
      <c r="B15" s="65">
        <f>SUM(B5:B14)</f>
        <v>7678.3</v>
      </c>
      <c r="C15" s="63"/>
      <c r="D15" s="63"/>
      <c r="E15" s="64">
        <f>SUM(E5:E14)</f>
        <v>8144.6</v>
      </c>
      <c r="F15" s="63"/>
      <c r="G15" s="64">
        <f>SUM(G5:G14)</f>
        <v>8559.5</v>
      </c>
      <c r="H15" s="63"/>
      <c r="I15" s="64">
        <f>SUM(I5:I14)</f>
        <v>8559.5</v>
      </c>
    </row>
    <row r="16" spans="1:9" x14ac:dyDescent="0.25">
      <c r="A16" s="3"/>
      <c r="B16" s="3"/>
      <c r="C16" s="3"/>
      <c r="D16" s="3"/>
      <c r="E16" s="23"/>
      <c r="F16" s="3"/>
      <c r="G16" s="23"/>
      <c r="H16" s="3"/>
      <c r="I16" s="23"/>
    </row>
  </sheetData>
  <mergeCells count="1">
    <mergeCell ref="B2:I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view="pageBreakPreview" zoomScale="85" zoomScaleNormal="100" zoomScaleSheetLayoutView="85" workbookViewId="0">
      <selection activeCell="J16" sqref="J16"/>
    </sheetView>
  </sheetViews>
  <sheetFormatPr defaultRowHeight="15" x14ac:dyDescent="0.25"/>
  <cols>
    <col min="1" max="1" width="16.5703125" style="3" customWidth="1"/>
    <col min="2" max="2" width="16.42578125" style="1" customWidth="1"/>
    <col min="3" max="3" width="11.5703125" style="1" customWidth="1"/>
    <col min="4" max="4" width="11.85546875" style="1" customWidth="1"/>
    <col min="5" max="5" width="17.85546875" style="1" customWidth="1"/>
    <col min="6" max="6" width="13.42578125" style="11" customWidth="1"/>
    <col min="7" max="7" width="13.140625" style="1" customWidth="1"/>
    <col min="8" max="8" width="14" style="1" customWidth="1"/>
    <col min="9" max="9" width="12.5703125" style="1" customWidth="1"/>
    <col min="10" max="10" width="14.42578125" style="1" customWidth="1"/>
    <col min="11" max="11" width="12.28515625" style="16" customWidth="1"/>
    <col min="12" max="12" width="12.140625" style="16" customWidth="1"/>
    <col min="13" max="13" width="15.28515625" style="1" customWidth="1"/>
    <col min="14" max="14" width="14.42578125" style="11" customWidth="1"/>
    <col min="15" max="16384" width="9.140625" style="1"/>
  </cols>
  <sheetData>
    <row r="2" spans="1:14" x14ac:dyDescent="0.25">
      <c r="B2" s="86" t="s">
        <v>1</v>
      </c>
      <c r="C2" s="86"/>
      <c r="D2" s="86"/>
      <c r="E2" s="86"/>
      <c r="F2" s="86"/>
      <c r="G2" s="86"/>
      <c r="H2" s="86"/>
    </row>
    <row r="3" spans="1:14" ht="18.75" x14ac:dyDescent="0.3">
      <c r="J3" s="10" t="s">
        <v>81</v>
      </c>
    </row>
    <row r="4" spans="1:14" s="6" customFormat="1" ht="117" customHeight="1" x14ac:dyDescent="0.2">
      <c r="A4" s="5" t="s">
        <v>0</v>
      </c>
      <c r="B4" s="8" t="s">
        <v>7</v>
      </c>
      <c r="C4" s="8" t="s">
        <v>89</v>
      </c>
      <c r="D4" s="8" t="s">
        <v>90</v>
      </c>
      <c r="E4" s="5" t="s">
        <v>8</v>
      </c>
      <c r="F4" s="12" t="s">
        <v>10</v>
      </c>
      <c r="G4" s="8" t="s">
        <v>9</v>
      </c>
      <c r="H4" s="8" t="s">
        <v>11</v>
      </c>
      <c r="I4" s="8" t="s">
        <v>12</v>
      </c>
      <c r="J4" s="18" t="s">
        <v>86</v>
      </c>
      <c r="K4" s="17" t="s">
        <v>91</v>
      </c>
      <c r="L4" s="17" t="s">
        <v>92</v>
      </c>
      <c r="M4" s="18" t="s">
        <v>87</v>
      </c>
      <c r="N4" s="19" t="s">
        <v>88</v>
      </c>
    </row>
    <row r="5" spans="1:14" s="6" customFormat="1" ht="33.75" customHeight="1" x14ac:dyDescent="0.2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3">
        <v>8</v>
      </c>
      <c r="I5" s="43">
        <v>9</v>
      </c>
      <c r="J5" s="45" t="s">
        <v>13</v>
      </c>
      <c r="K5" s="44">
        <v>11</v>
      </c>
      <c r="L5" s="44">
        <v>12</v>
      </c>
      <c r="M5" s="45" t="s">
        <v>14</v>
      </c>
      <c r="N5" s="45" t="s">
        <v>15</v>
      </c>
    </row>
    <row r="6" spans="1:14" x14ac:dyDescent="0.25">
      <c r="A6" s="4" t="s">
        <v>65</v>
      </c>
      <c r="B6" s="14">
        <v>5793.6</v>
      </c>
      <c r="C6" s="70">
        <v>1.002</v>
      </c>
      <c r="D6" s="70">
        <v>1.0589999999999999</v>
      </c>
      <c r="E6" s="14">
        <v>47062.5</v>
      </c>
      <c r="F6" s="14">
        <v>8.56</v>
      </c>
      <c r="G6" s="14">
        <f>SUM(100-F6)</f>
        <v>91.44</v>
      </c>
      <c r="H6" s="14">
        <v>13</v>
      </c>
      <c r="I6" s="14">
        <v>10</v>
      </c>
      <c r="J6" s="67">
        <v>534.6</v>
      </c>
      <c r="K6" s="71">
        <v>1.0589999999999999</v>
      </c>
      <c r="L6" s="71">
        <v>1.819</v>
      </c>
      <c r="M6" s="67">
        <v>564</v>
      </c>
      <c r="N6" s="68">
        <v>601.79999999999995</v>
      </c>
    </row>
    <row r="7" spans="1:14" ht="30" x14ac:dyDescent="0.25">
      <c r="A7" s="4" t="s">
        <v>66</v>
      </c>
      <c r="B7" s="14">
        <v>4003.8</v>
      </c>
      <c r="C7" s="70">
        <v>1.002</v>
      </c>
      <c r="D7" s="70">
        <v>1.0589999999999999</v>
      </c>
      <c r="E7" s="14">
        <v>31403.3</v>
      </c>
      <c r="F7" s="14">
        <v>3.53</v>
      </c>
      <c r="G7" s="14">
        <f>SUM(100-F7)</f>
        <v>96.47</v>
      </c>
      <c r="H7" s="14">
        <v>13</v>
      </c>
      <c r="I7" s="14">
        <v>10</v>
      </c>
      <c r="J7" s="67">
        <v>450.8</v>
      </c>
      <c r="K7" s="71">
        <v>1.0589999999999999</v>
      </c>
      <c r="L7" s="71">
        <v>1.819</v>
      </c>
      <c r="M7" s="67">
        <v>475.6</v>
      </c>
      <c r="N7" s="68">
        <v>507.5</v>
      </c>
    </row>
    <row r="8" spans="1:14" x14ac:dyDescent="0.25">
      <c r="A8" s="4" t="s">
        <v>67</v>
      </c>
      <c r="B8" s="14">
        <v>4241.5</v>
      </c>
      <c r="C8" s="70">
        <v>1.002</v>
      </c>
      <c r="D8" s="70">
        <v>1.0589999999999999</v>
      </c>
      <c r="E8" s="14">
        <v>33735.599999999999</v>
      </c>
      <c r="F8" s="14">
        <v>3.84</v>
      </c>
      <c r="G8" s="14">
        <f t="shared" ref="G8:G16" si="0">SUM(100-F8)</f>
        <v>96.16</v>
      </c>
      <c r="H8" s="14">
        <v>13</v>
      </c>
      <c r="I8" s="14">
        <v>10</v>
      </c>
      <c r="J8" s="67">
        <v>528</v>
      </c>
      <c r="K8" s="71">
        <v>1.0589999999999999</v>
      </c>
      <c r="L8" s="71">
        <v>1.819</v>
      </c>
      <c r="M8" s="67">
        <v>420</v>
      </c>
      <c r="N8" s="68">
        <v>448.1</v>
      </c>
    </row>
    <row r="9" spans="1:14" ht="18.75" customHeight="1" x14ac:dyDescent="0.25">
      <c r="A9" s="4" t="s">
        <v>68</v>
      </c>
      <c r="B9" s="14">
        <v>7162.8</v>
      </c>
      <c r="C9" s="70">
        <v>1.002</v>
      </c>
      <c r="D9" s="70">
        <v>1.0589999999999999</v>
      </c>
      <c r="E9" s="14">
        <v>56564.3</v>
      </c>
      <c r="F9" s="14">
        <v>9.57</v>
      </c>
      <c r="G9" s="14">
        <f t="shared" si="0"/>
        <v>90.43</v>
      </c>
      <c r="H9" s="14">
        <v>13</v>
      </c>
      <c r="I9" s="14">
        <v>10</v>
      </c>
      <c r="J9" s="67">
        <v>778</v>
      </c>
      <c r="K9" s="71">
        <v>1.0589999999999999</v>
      </c>
      <c r="L9" s="71">
        <v>1.819</v>
      </c>
      <c r="M9" s="67">
        <v>941.4</v>
      </c>
      <c r="N9" s="68">
        <v>984.4</v>
      </c>
    </row>
    <row r="10" spans="1:14" ht="21" customHeight="1" x14ac:dyDescent="0.25">
      <c r="A10" s="4" t="s">
        <v>69</v>
      </c>
      <c r="B10" s="14">
        <v>5535.8</v>
      </c>
      <c r="C10" s="70">
        <v>1.002</v>
      </c>
      <c r="D10" s="70">
        <v>1.0589999999999999</v>
      </c>
      <c r="E10" s="14">
        <v>43013.7</v>
      </c>
      <c r="F10" s="14">
        <v>4.16</v>
      </c>
      <c r="G10" s="14">
        <f t="shared" si="0"/>
        <v>95.84</v>
      </c>
      <c r="H10" s="14">
        <v>13</v>
      </c>
      <c r="I10" s="14">
        <v>10</v>
      </c>
      <c r="J10" s="67">
        <v>447</v>
      </c>
      <c r="K10" s="71">
        <v>1.0589999999999999</v>
      </c>
      <c r="L10" s="71">
        <v>1.819</v>
      </c>
      <c r="M10" s="67">
        <v>332.3</v>
      </c>
      <c r="N10" s="68">
        <v>354.6</v>
      </c>
    </row>
    <row r="11" spans="1:14" ht="18" customHeight="1" x14ac:dyDescent="0.25">
      <c r="A11" s="4" t="s">
        <v>70</v>
      </c>
      <c r="B11" s="14">
        <v>5646.4</v>
      </c>
      <c r="C11" s="70">
        <v>1.002</v>
      </c>
      <c r="D11" s="70">
        <v>1.0589999999999999</v>
      </c>
      <c r="E11" s="14">
        <v>43963.3</v>
      </c>
      <c r="F11" s="14">
        <v>4.76</v>
      </c>
      <c r="G11" s="14">
        <f t="shared" si="0"/>
        <v>95.24</v>
      </c>
      <c r="H11" s="14">
        <v>13</v>
      </c>
      <c r="I11" s="14">
        <v>10</v>
      </c>
      <c r="J11" s="67">
        <v>724</v>
      </c>
      <c r="K11" s="71">
        <v>1.0589999999999999</v>
      </c>
      <c r="L11" s="71">
        <v>1.819</v>
      </c>
      <c r="M11" s="67">
        <v>772.8</v>
      </c>
      <c r="N11" s="68">
        <v>789.8</v>
      </c>
    </row>
    <row r="12" spans="1:14" ht="18.75" customHeight="1" x14ac:dyDescent="0.25">
      <c r="A12" s="4" t="s">
        <v>71</v>
      </c>
      <c r="B12" s="14">
        <v>2187.6999999999998</v>
      </c>
      <c r="C12" s="70">
        <v>1.002</v>
      </c>
      <c r="D12" s="70">
        <v>1.0589999999999999</v>
      </c>
      <c r="E12" s="14">
        <v>30669.4</v>
      </c>
      <c r="F12" s="14">
        <v>4.16</v>
      </c>
      <c r="G12" s="14">
        <f t="shared" si="0"/>
        <v>95.84</v>
      </c>
      <c r="H12" s="14">
        <v>13</v>
      </c>
      <c r="I12" s="14">
        <v>10</v>
      </c>
      <c r="J12" s="67">
        <v>667</v>
      </c>
      <c r="K12" s="71">
        <v>1.0589999999999999</v>
      </c>
      <c r="L12" s="71">
        <v>1.819</v>
      </c>
      <c r="M12" s="67">
        <v>387.2</v>
      </c>
      <c r="N12" s="68">
        <v>413.1</v>
      </c>
    </row>
    <row r="13" spans="1:14" x14ac:dyDescent="0.25">
      <c r="A13" s="4" t="s">
        <v>72</v>
      </c>
      <c r="B13" s="14">
        <v>3873.7</v>
      </c>
      <c r="C13" s="70">
        <v>1.002</v>
      </c>
      <c r="D13" s="70">
        <v>1.0589999999999999</v>
      </c>
      <c r="E13" s="14">
        <v>17507.900000000001</v>
      </c>
      <c r="F13" s="14">
        <v>6.29</v>
      </c>
      <c r="G13" s="14">
        <f t="shared" si="0"/>
        <v>93.71</v>
      </c>
      <c r="H13" s="14">
        <v>13</v>
      </c>
      <c r="I13" s="14">
        <v>10</v>
      </c>
      <c r="J13" s="67">
        <v>310</v>
      </c>
      <c r="K13" s="71">
        <v>1.0589999999999999</v>
      </c>
      <c r="L13" s="71">
        <v>1.819</v>
      </c>
      <c r="M13" s="67">
        <v>221.6</v>
      </c>
      <c r="N13" s="68">
        <v>236.4</v>
      </c>
    </row>
    <row r="14" spans="1:14" x14ac:dyDescent="0.25">
      <c r="A14" s="4" t="s">
        <v>73</v>
      </c>
      <c r="B14" s="14">
        <v>12776</v>
      </c>
      <c r="C14" s="70">
        <v>1.002</v>
      </c>
      <c r="D14" s="70">
        <v>1.0589999999999999</v>
      </c>
      <c r="E14" s="14">
        <v>99803.9</v>
      </c>
      <c r="F14" s="14">
        <v>3.36</v>
      </c>
      <c r="G14" s="14">
        <f t="shared" si="0"/>
        <v>96.64</v>
      </c>
      <c r="H14" s="14">
        <v>13</v>
      </c>
      <c r="I14" s="14">
        <v>10</v>
      </c>
      <c r="J14" s="67">
        <v>1911.8</v>
      </c>
      <c r="K14" s="71">
        <v>1.0589999999999999</v>
      </c>
      <c r="L14" s="71">
        <v>1.819</v>
      </c>
      <c r="M14" s="67">
        <v>2578.1999999999998</v>
      </c>
      <c r="N14" s="68">
        <v>2750.9</v>
      </c>
    </row>
    <row r="15" spans="1:14" ht="30" x14ac:dyDescent="0.25">
      <c r="A15" s="4" t="s">
        <v>76</v>
      </c>
      <c r="B15" s="14">
        <v>165352.79999999999</v>
      </c>
      <c r="C15" s="70">
        <v>1.002</v>
      </c>
      <c r="D15" s="70">
        <v>1.0589999999999999</v>
      </c>
      <c r="E15" s="14">
        <v>1311327.1000000001</v>
      </c>
      <c r="F15" s="14">
        <v>5.52</v>
      </c>
      <c r="G15" s="14">
        <f t="shared" si="0"/>
        <v>94.48</v>
      </c>
      <c r="H15" s="14">
        <v>13</v>
      </c>
      <c r="I15" s="14">
        <v>10</v>
      </c>
      <c r="J15" s="67">
        <v>16772.8</v>
      </c>
      <c r="K15" s="71">
        <v>1.0589999999999999</v>
      </c>
      <c r="L15" s="71">
        <v>1.819</v>
      </c>
      <c r="M15" s="67">
        <v>17695.3</v>
      </c>
      <c r="N15" s="68">
        <v>18880.900000000001</v>
      </c>
    </row>
    <row r="16" spans="1:14" x14ac:dyDescent="0.25">
      <c r="A16" s="4" t="s">
        <v>6</v>
      </c>
      <c r="B16" s="14">
        <f>SUM(B6:B15)</f>
        <v>216574.09999999998</v>
      </c>
      <c r="C16" s="70">
        <v>1.002</v>
      </c>
      <c r="D16" s="70">
        <v>1.0589999999999999</v>
      </c>
      <c r="E16" s="14">
        <f>SUM(E6:E15)</f>
        <v>1715051</v>
      </c>
      <c r="F16" s="14">
        <f t="shared" ref="F16" si="1">SUM(B16-E16)/B16*100</f>
        <v>-691.90032418465557</v>
      </c>
      <c r="G16" s="14">
        <f t="shared" si="0"/>
        <v>791.90032418465557</v>
      </c>
      <c r="H16" s="14">
        <v>13</v>
      </c>
      <c r="I16" s="14">
        <v>10</v>
      </c>
      <c r="J16" s="67">
        <f>SUM(J6:J15)</f>
        <v>23124</v>
      </c>
      <c r="K16" s="71">
        <v>1.0589999999999999</v>
      </c>
      <c r="L16" s="71">
        <v>1.819</v>
      </c>
      <c r="M16" s="67">
        <f>M6+M7+M8+M9+M10+M11+M12+M13+M14+M15</f>
        <v>24388.400000000001</v>
      </c>
      <c r="N16" s="67">
        <f>N6+N7+N8+N9+N10+N11+N12+N13+N14+N15</f>
        <v>25967.5</v>
      </c>
    </row>
    <row r="17" spans="11:11" x14ac:dyDescent="0.25">
      <c r="K17" s="71">
        <v>1.0589999999999999</v>
      </c>
    </row>
  </sheetData>
  <mergeCells count="1">
    <mergeCell ref="B2:H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НП по ЕСХН по индексу цен</vt:lpstr>
      <vt:lpstr>2020</vt:lpstr>
      <vt:lpstr>НП</vt:lpstr>
      <vt:lpstr>НП по земельному нал</vt:lpstr>
      <vt:lpstr>НП по ЕСХН по валов продукту</vt:lpstr>
      <vt:lpstr>НП по НДФЛ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2019-11-06T05:32:26Z</cp:lastPrinted>
  <dcterms:created xsi:type="dcterms:W3CDTF">2014-10-30T15:23:10Z</dcterms:created>
  <dcterms:modified xsi:type="dcterms:W3CDTF">2020-01-17T11:29:57Z</dcterms:modified>
</cp:coreProperties>
</file>